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056" activeTab="0"/>
  </bookViews>
  <sheets>
    <sheet name="Solar Thermodynamics" sheetId="1" r:id="rId1"/>
    <sheet name="Antoine Fluid Equation" sheetId="2" r:id="rId2"/>
    <sheet name="Sheet3" sheetId="3" r:id="rId3"/>
  </sheets>
  <definedNames>
    <definedName name="Top" localSheetId="1">'Antoine Fluid Equation'!$A$42</definedName>
  </definedNames>
  <calcPr fullCalcOnLoad="1"/>
</workbook>
</file>

<file path=xl/comments1.xml><?xml version="1.0" encoding="utf-8"?>
<comments xmlns="http://schemas.openxmlformats.org/spreadsheetml/2006/main">
  <authors>
    <author>Shirley</author>
  </authors>
  <commentList>
    <comment ref="Y9" authorId="0">
      <text>
        <r>
          <rPr>
            <sz val="9"/>
            <rFont val="宋体"/>
            <family val="0"/>
          </rPr>
          <t>Max theoretical temperature.</t>
        </r>
      </text>
    </comment>
    <comment ref="L9" authorId="0">
      <text>
        <r>
          <rPr>
            <sz val="9"/>
            <rFont val="宋体"/>
            <family val="0"/>
          </rPr>
          <t>Assuming the light is hitting the collector normal to the surface.</t>
        </r>
      </text>
    </comment>
    <comment ref="AW8" authorId="0">
      <text>
        <r>
          <rPr>
            <sz val="9"/>
            <rFont val="宋体"/>
            <family val="0"/>
          </rPr>
          <t>Percent of the Carnot efficiency.</t>
        </r>
      </text>
    </comment>
    <comment ref="U29" authorId="0">
      <text>
        <r>
          <rPr>
            <sz val="9"/>
            <rFont val="宋体"/>
            <family val="0"/>
          </rPr>
          <t>1X Stasis Temp of the collector.</t>
        </r>
      </text>
    </comment>
    <comment ref="AJ17" authorId="0">
      <text>
        <r>
          <rPr>
            <b/>
            <sz val="9"/>
            <rFont val="Tahoma"/>
            <family val="2"/>
          </rPr>
          <t>Heat Engine Rejection Temp.</t>
        </r>
      </text>
    </comment>
    <comment ref="L13" authorId="0">
      <text>
        <r>
          <rPr>
            <sz val="9"/>
            <rFont val="宋体"/>
            <family val="0"/>
          </rPr>
          <t>Assuming the light is hitting the collector normal to the surface.</t>
        </r>
      </text>
    </comment>
    <comment ref="L15" authorId="0">
      <text>
        <r>
          <rPr>
            <sz val="9"/>
            <rFont val="宋体"/>
            <family val="0"/>
          </rPr>
          <t>Assuming the light is hitting the collector normal to the surface.</t>
        </r>
      </text>
    </comment>
    <comment ref="L16" authorId="0">
      <text>
        <r>
          <rPr>
            <sz val="9"/>
            <rFont val="宋体"/>
            <family val="0"/>
          </rPr>
          <t>Assuming the light is hitting the collector normal to the surface.</t>
        </r>
      </text>
    </comment>
    <comment ref="L17" authorId="0">
      <text>
        <r>
          <rPr>
            <sz val="9"/>
            <rFont val="宋体"/>
            <family val="0"/>
          </rPr>
          <t>Assuming the light is hitting the collector normal to the surface.</t>
        </r>
      </text>
    </comment>
    <comment ref="L18" authorId="0">
      <text>
        <r>
          <rPr>
            <sz val="9"/>
            <rFont val="宋体"/>
            <family val="0"/>
          </rPr>
          <t>Assuming the light is hitting the collector normal to the surface.</t>
        </r>
      </text>
    </comment>
    <comment ref="L19" authorId="0">
      <text>
        <r>
          <rPr>
            <sz val="9"/>
            <rFont val="宋体"/>
            <family val="0"/>
          </rPr>
          <t>Assuming the light is hitting the collector normal to the surface.</t>
        </r>
      </text>
    </comment>
    <comment ref="L25" authorId="0">
      <text>
        <r>
          <rPr>
            <sz val="9"/>
            <rFont val="宋体"/>
            <family val="0"/>
          </rPr>
          <t>Assuming the light is hitting the collector normal to the surface.</t>
        </r>
      </text>
    </comment>
    <comment ref="L26" authorId="0">
      <text>
        <r>
          <rPr>
            <sz val="9"/>
            <rFont val="宋体"/>
            <family val="0"/>
          </rPr>
          <t>Assuming the light is hitting the collector normal to the surface.</t>
        </r>
      </text>
    </comment>
    <comment ref="L27" authorId="0">
      <text>
        <r>
          <rPr>
            <sz val="9"/>
            <rFont val="宋体"/>
            <family val="0"/>
          </rPr>
          <t>Assuming the light is hitting the collector normal to the surface.</t>
        </r>
      </text>
    </comment>
    <comment ref="L28" authorId="0">
      <text>
        <r>
          <rPr>
            <sz val="9"/>
            <rFont val="宋体"/>
            <family val="0"/>
          </rPr>
          <t>Assuming the light is hitting the collector normal to the surface.</t>
        </r>
      </text>
    </comment>
    <comment ref="L29" authorId="0">
      <text>
        <r>
          <rPr>
            <sz val="9"/>
            <rFont val="宋体"/>
            <family val="0"/>
          </rPr>
          <t>Assuming the light is hitting the collector normal to the surface.</t>
        </r>
      </text>
    </comment>
    <comment ref="L30" authorId="0">
      <text>
        <r>
          <rPr>
            <sz val="9"/>
            <rFont val="宋体"/>
            <family val="0"/>
          </rPr>
          <t>Assuming the light is hitting the collector normal to the surface.</t>
        </r>
      </text>
    </comment>
    <comment ref="L31" authorId="0">
      <text>
        <r>
          <rPr>
            <sz val="9"/>
            <rFont val="宋体"/>
            <family val="0"/>
          </rPr>
          <t>Assuming the light is hitting the collector normal to the surface.</t>
        </r>
      </text>
    </comment>
    <comment ref="K9" authorId="0">
      <text>
        <r>
          <rPr>
            <b/>
            <sz val="9"/>
            <rFont val="Tahoma"/>
            <family val="2"/>
          </rPr>
          <t>Total capture area of the collector. Including reflectors for concentrators.</t>
        </r>
      </text>
    </comment>
    <comment ref="K13" authorId="0">
      <text>
        <r>
          <rPr>
            <b/>
            <sz val="9"/>
            <rFont val="Tahoma"/>
            <family val="2"/>
          </rPr>
          <t>Total capture area of the collector. Including reflectors for concentrators.</t>
        </r>
      </text>
    </comment>
    <comment ref="K15" authorId="0">
      <text>
        <r>
          <rPr>
            <b/>
            <sz val="9"/>
            <rFont val="Tahoma"/>
            <family val="2"/>
          </rPr>
          <t>Total capture area of the collector. Including reflectors for concentrators.</t>
        </r>
      </text>
    </comment>
    <comment ref="K16" authorId="0">
      <text>
        <r>
          <rPr>
            <b/>
            <sz val="9"/>
            <rFont val="Tahoma"/>
            <family val="2"/>
          </rPr>
          <t>Total capture area of the collector. Including reflectors for concentrators.</t>
        </r>
      </text>
    </comment>
    <comment ref="K17" authorId="0">
      <text>
        <r>
          <rPr>
            <b/>
            <sz val="9"/>
            <rFont val="Tahoma"/>
            <family val="2"/>
          </rPr>
          <t>Total capture area of the collector. Including reflectors for concentrators.</t>
        </r>
      </text>
    </comment>
    <comment ref="K18" authorId="0">
      <text>
        <r>
          <rPr>
            <b/>
            <sz val="9"/>
            <rFont val="Tahoma"/>
            <family val="2"/>
          </rPr>
          <t>Total capture area of the collector. Including reflectors for concentrators.</t>
        </r>
      </text>
    </comment>
    <comment ref="K19" authorId="0">
      <text>
        <r>
          <rPr>
            <b/>
            <sz val="9"/>
            <rFont val="Tahoma"/>
            <family val="2"/>
          </rPr>
          <t>Total capture area of the collector. Including reflectors for concentrators.</t>
        </r>
      </text>
    </comment>
    <comment ref="K26" authorId="0">
      <text>
        <r>
          <rPr>
            <b/>
            <sz val="9"/>
            <rFont val="Tahoma"/>
            <family val="2"/>
          </rPr>
          <t>Total capture area of the collector. Including reflectors for concentrators.</t>
        </r>
      </text>
    </comment>
    <comment ref="K27" authorId="0">
      <text>
        <r>
          <rPr>
            <b/>
            <sz val="9"/>
            <rFont val="Tahoma"/>
            <family val="2"/>
          </rPr>
          <t>Total capture area of the collector. Including reflectors for concentrators.</t>
        </r>
      </text>
    </comment>
    <comment ref="K31" authorId="0">
      <text>
        <r>
          <rPr>
            <b/>
            <sz val="9"/>
            <rFont val="Tahoma"/>
            <family val="2"/>
          </rPr>
          <t>Total capture area of the collector. Including reflectors for concentrators.</t>
        </r>
      </text>
    </comment>
    <comment ref="AW24" authorId="0">
      <text>
        <r>
          <rPr>
            <sz val="9"/>
            <rFont val="宋体"/>
            <family val="0"/>
          </rPr>
          <t>Percent of the Carnot efficiency.</t>
        </r>
      </text>
    </comment>
    <comment ref="AS24" authorId="0">
      <text>
        <r>
          <rPr>
            <sz val="9"/>
            <rFont val="宋体"/>
            <family val="0"/>
          </rPr>
          <t>Percent of the Carnot efficiency.</t>
        </r>
      </text>
    </comment>
    <comment ref="AO24" authorId="0">
      <text>
        <r>
          <rPr>
            <sz val="9"/>
            <rFont val="宋体"/>
            <family val="0"/>
          </rPr>
          <t>Percent of the Carnot efficiency.</t>
        </r>
      </text>
    </comment>
    <comment ref="AO8" authorId="0">
      <text>
        <r>
          <rPr>
            <sz val="9"/>
            <rFont val="宋体"/>
            <family val="0"/>
          </rPr>
          <t>Percent of the Carnot efficiency.</t>
        </r>
      </text>
    </comment>
    <comment ref="AS8" authorId="0">
      <text>
        <r>
          <rPr>
            <sz val="9"/>
            <rFont val="宋体"/>
            <family val="0"/>
          </rPr>
          <t>Percent of the Carnot efficiency.</t>
        </r>
      </text>
    </comment>
    <comment ref="AF25" authorId="0">
      <text>
        <r>
          <rPr>
            <b/>
            <sz val="9"/>
            <rFont val="Tahoma"/>
            <family val="2"/>
          </rPr>
          <t>Rankine Engine Input Pressure.</t>
        </r>
      </text>
    </comment>
    <comment ref="AF26" authorId="0">
      <text>
        <r>
          <rPr>
            <b/>
            <sz val="9"/>
            <rFont val="Tahoma"/>
            <family val="2"/>
          </rPr>
          <t>Rankine Engine Input Pressure.</t>
        </r>
      </text>
    </comment>
    <comment ref="AF27" authorId="0">
      <text>
        <r>
          <rPr>
            <b/>
            <sz val="9"/>
            <rFont val="Tahoma"/>
            <family val="2"/>
          </rPr>
          <t>Rankine Engine Input Pressure.</t>
        </r>
      </text>
    </comment>
    <comment ref="AF28" authorId="0">
      <text>
        <r>
          <rPr>
            <b/>
            <sz val="9"/>
            <rFont val="Tahoma"/>
            <family val="2"/>
          </rPr>
          <t>Rankine Engine Input Pressure.</t>
        </r>
      </text>
    </comment>
    <comment ref="AF29" authorId="0">
      <text>
        <r>
          <rPr>
            <b/>
            <sz val="9"/>
            <rFont val="Tahoma"/>
            <family val="2"/>
          </rPr>
          <t>Rankine Engine Input Pressure.</t>
        </r>
      </text>
    </comment>
    <comment ref="AF30" authorId="0">
      <text>
        <r>
          <rPr>
            <b/>
            <sz val="9"/>
            <rFont val="Tahoma"/>
            <family val="2"/>
          </rPr>
          <t>Rankine Engine Input Pressure.</t>
        </r>
      </text>
    </comment>
    <comment ref="AF31" authorId="0">
      <text>
        <r>
          <rPr>
            <b/>
            <sz val="9"/>
            <rFont val="Tahoma"/>
            <family val="2"/>
          </rPr>
          <t>Rankine Engine Input Pressure.</t>
        </r>
      </text>
    </comment>
    <comment ref="AJ9" authorId="0">
      <text>
        <r>
          <rPr>
            <b/>
            <sz val="9"/>
            <rFont val="Tahoma"/>
            <family val="2"/>
          </rPr>
          <t>Heat Engine Rejection Temp.</t>
        </r>
      </text>
    </comment>
    <comment ref="AJ13" authorId="0">
      <text>
        <r>
          <rPr>
            <b/>
            <sz val="9"/>
            <rFont val="Tahoma"/>
            <family val="2"/>
          </rPr>
          <t>Heat Engine Rejection Temp.</t>
        </r>
      </text>
    </comment>
    <comment ref="AJ15" authorId="0">
      <text>
        <r>
          <rPr>
            <b/>
            <sz val="9"/>
            <rFont val="Tahoma"/>
            <family val="2"/>
          </rPr>
          <t>Heat Engine Rejection Temp.</t>
        </r>
      </text>
    </comment>
    <comment ref="AJ16" authorId="0">
      <text>
        <r>
          <rPr>
            <b/>
            <sz val="9"/>
            <rFont val="Tahoma"/>
            <family val="2"/>
          </rPr>
          <t>Heat Engine Rejection Temp.</t>
        </r>
      </text>
    </comment>
    <comment ref="AJ18" authorId="0">
      <text>
        <r>
          <rPr>
            <b/>
            <sz val="9"/>
            <rFont val="Tahoma"/>
            <family val="2"/>
          </rPr>
          <t>Heat Engine Rejection Temp.</t>
        </r>
      </text>
    </comment>
    <comment ref="AJ19" authorId="0">
      <text>
        <r>
          <rPr>
            <b/>
            <sz val="9"/>
            <rFont val="Tahoma"/>
            <family val="2"/>
          </rPr>
          <t>Heat Engine Rejection Temp.</t>
        </r>
      </text>
    </comment>
    <comment ref="AJ25" authorId="0">
      <text>
        <r>
          <rPr>
            <b/>
            <sz val="9"/>
            <rFont val="Tahoma"/>
            <family val="2"/>
          </rPr>
          <t>Heat Engine Rejection Temp.</t>
        </r>
      </text>
    </comment>
    <comment ref="AJ26" authorId="0">
      <text>
        <r>
          <rPr>
            <b/>
            <sz val="9"/>
            <rFont val="Tahoma"/>
            <family val="2"/>
          </rPr>
          <t>Heat Engine Rejection Temp.</t>
        </r>
      </text>
    </comment>
    <comment ref="AJ27" authorId="0">
      <text>
        <r>
          <rPr>
            <b/>
            <sz val="9"/>
            <rFont val="Tahoma"/>
            <family val="2"/>
          </rPr>
          <t>Heat Engine Rejection Temp.</t>
        </r>
      </text>
    </comment>
    <comment ref="AJ28" authorId="0">
      <text>
        <r>
          <rPr>
            <b/>
            <sz val="9"/>
            <rFont val="Tahoma"/>
            <family val="2"/>
          </rPr>
          <t>Heat Engine Rejection Temp.</t>
        </r>
      </text>
    </comment>
    <comment ref="AJ29" authorId="0">
      <text>
        <r>
          <rPr>
            <b/>
            <sz val="9"/>
            <rFont val="Tahoma"/>
            <family val="2"/>
          </rPr>
          <t>Heat Engine Rejection Temp.</t>
        </r>
      </text>
    </comment>
    <comment ref="AJ30" authorId="0">
      <text>
        <r>
          <rPr>
            <b/>
            <sz val="9"/>
            <rFont val="Tahoma"/>
            <family val="2"/>
          </rPr>
          <t>Heat Engine Rejection Temp.</t>
        </r>
      </text>
    </comment>
    <comment ref="AJ31" authorId="0">
      <text>
        <r>
          <rPr>
            <b/>
            <sz val="9"/>
            <rFont val="Tahoma"/>
            <family val="2"/>
          </rPr>
          <t>Heat Engine Rejection Temp.</t>
        </r>
      </text>
    </comment>
    <comment ref="Y13" authorId="0">
      <text>
        <r>
          <rPr>
            <sz val="9"/>
            <rFont val="宋体"/>
            <family val="0"/>
          </rPr>
          <t>Max theoretical temperature.</t>
        </r>
      </text>
    </comment>
    <comment ref="Y15" authorId="0">
      <text>
        <r>
          <rPr>
            <sz val="9"/>
            <rFont val="宋体"/>
            <family val="0"/>
          </rPr>
          <t>Max theoretical temperature.</t>
        </r>
      </text>
    </comment>
    <comment ref="Y16" authorId="0">
      <text>
        <r>
          <rPr>
            <sz val="9"/>
            <rFont val="宋体"/>
            <family val="0"/>
          </rPr>
          <t>Max theoretical temperature.</t>
        </r>
      </text>
    </comment>
    <comment ref="Y17" authorId="0">
      <text>
        <r>
          <rPr>
            <sz val="9"/>
            <rFont val="宋体"/>
            <family val="0"/>
          </rPr>
          <t>Max theoretical temperature.</t>
        </r>
      </text>
    </comment>
    <comment ref="Y18" authorId="0">
      <text>
        <r>
          <rPr>
            <sz val="9"/>
            <rFont val="宋体"/>
            <family val="0"/>
          </rPr>
          <t>Max theoretical temperature.</t>
        </r>
      </text>
    </comment>
    <comment ref="Y19" authorId="0">
      <text>
        <r>
          <rPr>
            <sz val="9"/>
            <rFont val="宋体"/>
            <family val="0"/>
          </rPr>
          <t>Max theoretical temperature.</t>
        </r>
      </text>
    </comment>
    <comment ref="Y25" authorId="0">
      <text>
        <r>
          <rPr>
            <sz val="9"/>
            <rFont val="宋体"/>
            <family val="0"/>
          </rPr>
          <t>Max theoretical temperature.</t>
        </r>
      </text>
    </comment>
    <comment ref="Y26" authorId="0">
      <text>
        <r>
          <rPr>
            <sz val="9"/>
            <rFont val="宋体"/>
            <family val="0"/>
          </rPr>
          <t>Max theoretical temperature.</t>
        </r>
      </text>
    </comment>
    <comment ref="Y27" authorId="0">
      <text>
        <r>
          <rPr>
            <sz val="9"/>
            <rFont val="宋体"/>
            <family val="0"/>
          </rPr>
          <t>Max theoretical temperature.</t>
        </r>
      </text>
    </comment>
    <comment ref="Y28" authorId="0">
      <text>
        <r>
          <rPr>
            <sz val="9"/>
            <rFont val="宋体"/>
            <family val="0"/>
          </rPr>
          <t>Max theoretical temperature.</t>
        </r>
      </text>
    </comment>
    <comment ref="Y29" authorId="0">
      <text>
        <r>
          <rPr>
            <sz val="9"/>
            <rFont val="宋体"/>
            <family val="0"/>
          </rPr>
          <t>Max theoretical temperature.</t>
        </r>
      </text>
    </comment>
    <comment ref="Y30" authorId="0">
      <text>
        <r>
          <rPr>
            <sz val="9"/>
            <rFont val="宋体"/>
            <family val="0"/>
          </rPr>
          <t>Max theoretical temperature.</t>
        </r>
      </text>
    </comment>
    <comment ref="Y31" authorId="0">
      <text>
        <r>
          <rPr>
            <sz val="9"/>
            <rFont val="宋体"/>
            <family val="0"/>
          </rPr>
          <t>Max theoretical temperature.</t>
        </r>
      </text>
    </comment>
    <comment ref="U9" authorId="0">
      <text>
        <r>
          <rPr>
            <sz val="9"/>
            <rFont val="宋体"/>
            <family val="0"/>
          </rPr>
          <t>1X Stasis Temp of the collector.</t>
        </r>
      </text>
    </comment>
    <comment ref="U13" authorId="0">
      <text>
        <r>
          <rPr>
            <sz val="9"/>
            <rFont val="宋体"/>
            <family val="0"/>
          </rPr>
          <t>1X Stasis Temp of the collector.</t>
        </r>
      </text>
    </comment>
    <comment ref="U15" authorId="0">
      <text>
        <r>
          <rPr>
            <sz val="9"/>
            <rFont val="宋体"/>
            <family val="0"/>
          </rPr>
          <t>1X Stasis Temp of the collector.</t>
        </r>
      </text>
    </comment>
    <comment ref="U16" authorId="0">
      <text>
        <r>
          <rPr>
            <sz val="9"/>
            <rFont val="宋体"/>
            <family val="0"/>
          </rPr>
          <t>1X Stasis Temp of the collector.</t>
        </r>
      </text>
    </comment>
    <comment ref="U17" authorId="0">
      <text>
        <r>
          <rPr>
            <sz val="9"/>
            <rFont val="宋体"/>
            <family val="0"/>
          </rPr>
          <t>1X Stasis Temp of the collector.</t>
        </r>
      </text>
    </comment>
    <comment ref="U18" authorId="0">
      <text>
        <r>
          <rPr>
            <sz val="9"/>
            <rFont val="宋体"/>
            <family val="0"/>
          </rPr>
          <t>1X Stasis Temp of the collector.</t>
        </r>
      </text>
    </comment>
    <comment ref="U19" authorId="0">
      <text>
        <r>
          <rPr>
            <sz val="9"/>
            <rFont val="宋体"/>
            <family val="0"/>
          </rPr>
          <t>1X Stasis Temp of the collector.</t>
        </r>
      </text>
    </comment>
    <comment ref="U25" authorId="0">
      <text>
        <r>
          <rPr>
            <sz val="9"/>
            <rFont val="宋体"/>
            <family val="0"/>
          </rPr>
          <t>1X Stasis Temp of the collector.</t>
        </r>
      </text>
    </comment>
    <comment ref="U26" authorId="0">
      <text>
        <r>
          <rPr>
            <sz val="9"/>
            <rFont val="宋体"/>
            <family val="0"/>
          </rPr>
          <t>1X Stasis Temp of the collector.</t>
        </r>
      </text>
    </comment>
    <comment ref="U27" authorId="0">
      <text>
        <r>
          <rPr>
            <sz val="9"/>
            <rFont val="宋体"/>
            <family val="0"/>
          </rPr>
          <t>1X Stasis Temp of the collector.</t>
        </r>
      </text>
    </comment>
    <comment ref="U28" authorId="0">
      <text>
        <r>
          <rPr>
            <sz val="9"/>
            <rFont val="宋体"/>
            <family val="0"/>
          </rPr>
          <t>1X Stasis Temp of the collector.</t>
        </r>
      </text>
    </comment>
    <comment ref="U30" authorId="0">
      <text>
        <r>
          <rPr>
            <sz val="9"/>
            <rFont val="宋体"/>
            <family val="0"/>
          </rPr>
          <t>1X Stasis Temp of the collector.</t>
        </r>
      </text>
    </comment>
    <comment ref="U31" authorId="0">
      <text>
        <r>
          <rPr>
            <sz val="9"/>
            <rFont val="宋体"/>
            <family val="0"/>
          </rPr>
          <t>1X Stasis Temp of the collector.</t>
        </r>
      </text>
    </comment>
    <comment ref="K38" authorId="0">
      <text>
        <r>
          <rPr>
            <b/>
            <sz val="9"/>
            <rFont val="Tahoma"/>
            <family val="2"/>
          </rPr>
          <t>Total capture area of the collector. Including reflectors for concentrators.</t>
        </r>
      </text>
    </comment>
    <comment ref="L38" authorId="0">
      <text>
        <r>
          <rPr>
            <sz val="9"/>
            <rFont val="宋体"/>
            <family val="0"/>
          </rPr>
          <t>Assuming the light is hitting the collector normal to the surface.</t>
        </r>
      </text>
    </comment>
    <comment ref="U38" authorId="0">
      <text>
        <r>
          <rPr>
            <sz val="9"/>
            <rFont val="宋体"/>
            <family val="0"/>
          </rPr>
          <t>1X Stasis Temp of the collector.</t>
        </r>
      </text>
    </comment>
    <comment ref="Y38" authorId="0">
      <text>
        <r>
          <rPr>
            <sz val="9"/>
            <rFont val="宋体"/>
            <family val="0"/>
          </rPr>
          <t>Max theoretical temperature.</t>
        </r>
      </text>
    </comment>
    <comment ref="AF38" authorId="0">
      <text>
        <r>
          <rPr>
            <b/>
            <sz val="9"/>
            <rFont val="Tahoma"/>
            <family val="2"/>
          </rPr>
          <t>Rankine Engine Input Pressure.</t>
        </r>
      </text>
    </comment>
    <comment ref="AJ38" authorId="0">
      <text>
        <r>
          <rPr>
            <b/>
            <sz val="9"/>
            <rFont val="Tahoma"/>
            <family val="2"/>
          </rPr>
          <t>Heat Engine Rejection Temp.</t>
        </r>
      </text>
    </comment>
    <comment ref="L39" authorId="0">
      <text>
        <r>
          <rPr>
            <sz val="9"/>
            <rFont val="宋体"/>
            <family val="0"/>
          </rPr>
          <t>Assuming the light is hitting the collector normal to the surface.</t>
        </r>
      </text>
    </comment>
    <comment ref="U39" authorId="0">
      <text>
        <r>
          <rPr>
            <sz val="9"/>
            <rFont val="宋体"/>
            <family val="0"/>
          </rPr>
          <t>1X Stasis Temp of the collector.</t>
        </r>
      </text>
    </comment>
    <comment ref="Y39" authorId="0">
      <text>
        <r>
          <rPr>
            <sz val="9"/>
            <rFont val="宋体"/>
            <family val="0"/>
          </rPr>
          <t>Max theoretical temperature.</t>
        </r>
      </text>
    </comment>
    <comment ref="AF39" authorId="0">
      <text>
        <r>
          <rPr>
            <b/>
            <sz val="9"/>
            <rFont val="Tahoma"/>
            <family val="2"/>
          </rPr>
          <t>Rankine Engine Input Pressure.</t>
        </r>
      </text>
    </comment>
    <comment ref="AJ39" authorId="0">
      <text>
        <r>
          <rPr>
            <b/>
            <sz val="9"/>
            <rFont val="Tahoma"/>
            <family val="2"/>
          </rPr>
          <t>Heat Engine Rejection Temp.</t>
        </r>
      </text>
    </comment>
    <comment ref="K40" authorId="0">
      <text>
        <r>
          <rPr>
            <b/>
            <sz val="9"/>
            <rFont val="Tahoma"/>
            <family val="2"/>
          </rPr>
          <t>Total capture area of the collector. Including reflectors for concentrators.</t>
        </r>
      </text>
    </comment>
    <comment ref="L40" authorId="0">
      <text>
        <r>
          <rPr>
            <sz val="9"/>
            <rFont val="宋体"/>
            <family val="0"/>
          </rPr>
          <t>Assuming the light is hitting the collector normal to the surface.</t>
        </r>
      </text>
    </comment>
    <comment ref="AC40" authorId="0">
      <text>
        <r>
          <rPr>
            <b/>
            <sz val="9"/>
            <rFont val="Tahoma"/>
            <family val="2"/>
          </rPr>
          <t>PV Panel MPPT Max Power Point Efficiency</t>
        </r>
      </text>
    </comment>
    <comment ref="K14" authorId="0">
      <text>
        <r>
          <rPr>
            <b/>
            <sz val="9"/>
            <rFont val="Tahoma"/>
            <family val="2"/>
          </rPr>
          <t>Total capture area of the collector. Including reflectors for concentrators.</t>
        </r>
      </text>
    </comment>
    <comment ref="L14" authorId="0">
      <text>
        <r>
          <rPr>
            <sz val="9"/>
            <rFont val="宋体"/>
            <family val="0"/>
          </rPr>
          <t>Assuming the light is hitting the collector normal to the surface.</t>
        </r>
      </text>
    </comment>
    <comment ref="AC14" authorId="0">
      <text>
        <r>
          <rPr>
            <b/>
            <sz val="9"/>
            <rFont val="Tahoma"/>
            <family val="2"/>
          </rPr>
          <t>PV Panel MPPT Max Power Point Efficiency</t>
        </r>
      </text>
    </comment>
    <comment ref="AF15" authorId="0">
      <text>
        <r>
          <rPr>
            <b/>
            <sz val="9"/>
            <rFont val="Tahoma"/>
            <family val="2"/>
          </rPr>
          <t>Rankine Engine Input Pressure.</t>
        </r>
      </text>
    </comment>
    <comment ref="AF16" authorId="0">
      <text>
        <r>
          <rPr>
            <b/>
            <sz val="9"/>
            <rFont val="Tahoma"/>
            <family val="2"/>
          </rPr>
          <t>Rankine Engine Input Pressure.</t>
        </r>
      </text>
    </comment>
    <comment ref="AF17" authorId="0">
      <text>
        <r>
          <rPr>
            <b/>
            <sz val="9"/>
            <rFont val="Tahoma"/>
            <family val="2"/>
          </rPr>
          <t>Rankine Engine Input Pressure.</t>
        </r>
      </text>
    </comment>
    <comment ref="AF18" authorId="0">
      <text>
        <r>
          <rPr>
            <b/>
            <sz val="9"/>
            <rFont val="Tahoma"/>
            <family val="2"/>
          </rPr>
          <t>Rankine Engine Input Pressure.</t>
        </r>
      </text>
    </comment>
    <comment ref="AF19" authorId="0">
      <text>
        <r>
          <rPr>
            <b/>
            <sz val="9"/>
            <rFont val="Tahoma"/>
            <family val="2"/>
          </rPr>
          <t>Rankine Engine Input Pressure.</t>
        </r>
      </text>
    </comment>
    <comment ref="AF13" authorId="0">
      <text>
        <r>
          <rPr>
            <b/>
            <sz val="9"/>
            <rFont val="Tahoma"/>
            <family val="2"/>
          </rPr>
          <t>Rankine Engine Input Pressure.</t>
        </r>
      </text>
    </comment>
    <comment ref="AF9" authorId="0">
      <text>
        <r>
          <rPr>
            <b/>
            <sz val="9"/>
            <rFont val="Tahoma"/>
            <family val="2"/>
          </rPr>
          <t>Rankine Engine Input Pressure.</t>
        </r>
      </text>
    </comment>
    <comment ref="K28" authorId="0">
      <text>
        <r>
          <rPr>
            <b/>
            <sz val="9"/>
            <rFont val="Tahoma"/>
            <family val="2"/>
          </rPr>
          <t>Total capture area of the collector. Including reflectors for concentrators.</t>
        </r>
      </text>
    </comment>
    <comment ref="K29" authorId="0">
      <text>
        <r>
          <rPr>
            <b/>
            <sz val="9"/>
            <rFont val="Tahoma"/>
            <family val="2"/>
          </rPr>
          <t>Total capture area of the collector. Including reflectors for concentrators.</t>
        </r>
      </text>
    </comment>
    <comment ref="K30" authorId="0">
      <text>
        <r>
          <rPr>
            <b/>
            <sz val="9"/>
            <rFont val="Tahoma"/>
            <family val="2"/>
          </rPr>
          <t>Total capture area of the collector. Including reflectors for concentrators.</t>
        </r>
      </text>
    </comment>
    <comment ref="K39" authorId="0">
      <text>
        <r>
          <rPr>
            <b/>
            <sz val="9"/>
            <rFont val="Tahoma"/>
            <family val="2"/>
          </rPr>
          <t>Total capture area of the collector. Including reflectors for concentrators.</t>
        </r>
      </text>
    </comment>
    <comment ref="K25" authorId="0">
      <text>
        <r>
          <rPr>
            <b/>
            <sz val="9"/>
            <rFont val="Tahoma"/>
            <family val="2"/>
          </rPr>
          <t>Total capture area of the collector. Including reflectors for concentrators.</t>
        </r>
      </text>
    </comment>
    <comment ref="K10" authorId="0">
      <text>
        <r>
          <rPr>
            <b/>
            <sz val="9"/>
            <rFont val="Tahoma"/>
            <family val="2"/>
          </rPr>
          <t>Total capture area of the collector. Including reflectors for concentrators.</t>
        </r>
      </text>
    </comment>
    <comment ref="L10" authorId="0">
      <text>
        <r>
          <rPr>
            <sz val="9"/>
            <rFont val="宋体"/>
            <family val="0"/>
          </rPr>
          <t>Assuming the light is hitting the collector normal to the surface.</t>
        </r>
      </text>
    </comment>
    <comment ref="U10" authorId="0">
      <text>
        <r>
          <rPr>
            <sz val="9"/>
            <rFont val="宋体"/>
            <family val="0"/>
          </rPr>
          <t>1X Stasis Temp of the collector.</t>
        </r>
      </text>
    </comment>
    <comment ref="Y10" authorId="0">
      <text>
        <r>
          <rPr>
            <sz val="9"/>
            <rFont val="宋体"/>
            <family val="0"/>
          </rPr>
          <t>Max theoretical temperature.</t>
        </r>
      </text>
    </comment>
    <comment ref="AF10" authorId="0">
      <text>
        <r>
          <rPr>
            <b/>
            <sz val="9"/>
            <rFont val="Tahoma"/>
            <family val="2"/>
          </rPr>
          <t>Rankine Engine Input Pressure.</t>
        </r>
      </text>
    </comment>
    <comment ref="AJ10" authorId="0">
      <text>
        <r>
          <rPr>
            <b/>
            <sz val="9"/>
            <rFont val="Tahoma"/>
            <family val="2"/>
          </rPr>
          <t>Heat Engine Rejection Temp.</t>
        </r>
      </text>
    </comment>
    <comment ref="K12" authorId="0">
      <text>
        <r>
          <rPr>
            <b/>
            <sz val="9"/>
            <rFont val="Tahoma"/>
            <family val="2"/>
          </rPr>
          <t>Total capture area of the collector. Including reflectors for concentrators.</t>
        </r>
      </text>
    </comment>
    <comment ref="L12" authorId="0">
      <text>
        <r>
          <rPr>
            <sz val="9"/>
            <rFont val="宋体"/>
            <family val="0"/>
          </rPr>
          <t>Assuming the light is hitting the collector normal to the surface.</t>
        </r>
      </text>
    </comment>
    <comment ref="U12" authorId="0">
      <text>
        <r>
          <rPr>
            <sz val="9"/>
            <rFont val="宋体"/>
            <family val="0"/>
          </rPr>
          <t>1X Stasis Temp of the collector.</t>
        </r>
      </text>
    </comment>
    <comment ref="Y12" authorId="0">
      <text>
        <r>
          <rPr>
            <sz val="9"/>
            <rFont val="宋体"/>
            <family val="0"/>
          </rPr>
          <t>Max theoretical temperature.</t>
        </r>
      </text>
    </comment>
    <comment ref="AF12" authorId="0">
      <text>
        <r>
          <rPr>
            <b/>
            <sz val="9"/>
            <rFont val="Tahoma"/>
            <family val="2"/>
          </rPr>
          <t>Rankine Engine Input Pressure.</t>
        </r>
      </text>
    </comment>
    <comment ref="AJ12" authorId="0">
      <text>
        <r>
          <rPr>
            <b/>
            <sz val="9"/>
            <rFont val="Tahoma"/>
            <family val="2"/>
          </rPr>
          <t>Heat Engine Rejection Temp.</t>
        </r>
      </text>
    </comment>
    <comment ref="K11" authorId="0">
      <text>
        <r>
          <rPr>
            <b/>
            <sz val="9"/>
            <rFont val="Tahoma"/>
            <family val="2"/>
          </rPr>
          <t>Total capture area of the collector. Including reflectors for concentrators.</t>
        </r>
      </text>
    </comment>
    <comment ref="L11" authorId="0">
      <text>
        <r>
          <rPr>
            <sz val="9"/>
            <rFont val="宋体"/>
            <family val="0"/>
          </rPr>
          <t>Assuming the light is hitting the collector normal to the surface.</t>
        </r>
      </text>
    </comment>
    <comment ref="U11" authorId="0">
      <text>
        <r>
          <rPr>
            <sz val="9"/>
            <rFont val="宋体"/>
            <family val="0"/>
          </rPr>
          <t>1X Stasis Temp of the collector.</t>
        </r>
      </text>
    </comment>
    <comment ref="Y11" authorId="0">
      <text>
        <r>
          <rPr>
            <sz val="9"/>
            <rFont val="宋体"/>
            <family val="0"/>
          </rPr>
          <t>Max theoretical temperature.</t>
        </r>
      </text>
    </comment>
    <comment ref="AF11" authorId="0">
      <text>
        <r>
          <rPr>
            <b/>
            <sz val="9"/>
            <rFont val="Tahoma"/>
            <family val="2"/>
          </rPr>
          <t>Rankine Engine Input Pressure.</t>
        </r>
      </text>
    </comment>
    <comment ref="AJ11" authorId="0">
      <text>
        <r>
          <rPr>
            <b/>
            <sz val="9"/>
            <rFont val="Tahoma"/>
            <family val="2"/>
          </rPr>
          <t>Heat Engine Rejection Temp.</t>
        </r>
      </text>
    </comment>
    <comment ref="Q6" authorId="0">
      <text>
        <r>
          <rPr>
            <sz val="9"/>
            <rFont val="宋体"/>
            <family val="0"/>
          </rPr>
          <t>Also hot side for the heat engine.</t>
        </r>
      </text>
    </comment>
    <comment ref="P6" authorId="0">
      <text>
        <r>
          <rPr>
            <sz val="9"/>
            <rFont val="宋体"/>
            <family val="0"/>
          </rPr>
          <t>Also hot side for the heat engine.</t>
        </r>
      </text>
    </comment>
    <comment ref="S6" authorId="0">
      <text>
        <r>
          <rPr>
            <sz val="9"/>
            <rFont val="宋体"/>
            <family val="0"/>
          </rPr>
          <t>Also hot side for the heat engine.</t>
        </r>
      </text>
    </comment>
    <comment ref="W9" authorId="0">
      <text>
        <r>
          <rPr>
            <sz val="9"/>
            <rFont val="宋体"/>
            <family val="0"/>
          </rPr>
          <t>1X Stasis Temp of the collector.</t>
        </r>
      </text>
    </comment>
    <comment ref="V9" authorId="0">
      <text>
        <r>
          <rPr>
            <sz val="9"/>
            <rFont val="宋体"/>
            <family val="0"/>
          </rPr>
          <t>1X Stasis Temp of the collector.</t>
        </r>
      </text>
    </comment>
    <comment ref="V10" authorId="0">
      <text>
        <r>
          <rPr>
            <sz val="9"/>
            <rFont val="宋体"/>
            <family val="0"/>
          </rPr>
          <t>1X Stasis Temp of the collector.</t>
        </r>
      </text>
    </comment>
    <comment ref="V11" authorId="0">
      <text>
        <r>
          <rPr>
            <sz val="9"/>
            <rFont val="宋体"/>
            <family val="0"/>
          </rPr>
          <t>1X Stasis Temp of the collector.</t>
        </r>
      </text>
    </comment>
    <comment ref="V12" authorId="0">
      <text>
        <r>
          <rPr>
            <sz val="9"/>
            <rFont val="宋体"/>
            <family val="0"/>
          </rPr>
          <t>1X Stasis Temp of the collector.</t>
        </r>
      </text>
    </comment>
    <comment ref="V13" authorId="0">
      <text>
        <r>
          <rPr>
            <sz val="9"/>
            <rFont val="宋体"/>
            <family val="0"/>
          </rPr>
          <t>1X Stasis Temp of the collector.</t>
        </r>
      </text>
    </comment>
    <comment ref="V15" authorId="0">
      <text>
        <r>
          <rPr>
            <sz val="9"/>
            <rFont val="宋体"/>
            <family val="0"/>
          </rPr>
          <t>1X Stasis Temp of the collector.</t>
        </r>
      </text>
    </comment>
    <comment ref="V16" authorId="0">
      <text>
        <r>
          <rPr>
            <sz val="9"/>
            <rFont val="宋体"/>
            <family val="0"/>
          </rPr>
          <t>1X Stasis Temp of the collector.</t>
        </r>
      </text>
    </comment>
    <comment ref="V17" authorId="0">
      <text>
        <r>
          <rPr>
            <sz val="9"/>
            <rFont val="宋体"/>
            <family val="0"/>
          </rPr>
          <t>1X Stasis Temp of the collector.</t>
        </r>
      </text>
    </comment>
    <comment ref="V18" authorId="0">
      <text>
        <r>
          <rPr>
            <sz val="9"/>
            <rFont val="宋体"/>
            <family val="0"/>
          </rPr>
          <t>1X Stasis Temp of the collector.</t>
        </r>
      </text>
    </comment>
    <comment ref="V19" authorId="0">
      <text>
        <r>
          <rPr>
            <sz val="9"/>
            <rFont val="宋体"/>
            <family val="0"/>
          </rPr>
          <t>1X Stasis Temp of the collector.</t>
        </r>
      </text>
    </comment>
    <comment ref="V25" authorId="0">
      <text>
        <r>
          <rPr>
            <sz val="9"/>
            <rFont val="宋体"/>
            <family val="0"/>
          </rPr>
          <t>1X Stasis Temp of the collector.</t>
        </r>
      </text>
    </comment>
    <comment ref="V26" authorId="0">
      <text>
        <r>
          <rPr>
            <sz val="9"/>
            <rFont val="宋体"/>
            <family val="0"/>
          </rPr>
          <t>1X Stasis Temp of the collector.</t>
        </r>
      </text>
    </comment>
    <comment ref="V27" authorId="0">
      <text>
        <r>
          <rPr>
            <sz val="9"/>
            <rFont val="宋体"/>
            <family val="0"/>
          </rPr>
          <t>1X Stasis Temp of the collector.</t>
        </r>
      </text>
    </comment>
    <comment ref="V28" authorId="0">
      <text>
        <r>
          <rPr>
            <sz val="9"/>
            <rFont val="宋体"/>
            <family val="0"/>
          </rPr>
          <t>1X Stasis Temp of the collector.</t>
        </r>
      </text>
    </comment>
    <comment ref="V29" authorId="0">
      <text>
        <r>
          <rPr>
            <sz val="9"/>
            <rFont val="宋体"/>
            <family val="0"/>
          </rPr>
          <t>1X Stasis Temp of the collector.</t>
        </r>
      </text>
    </comment>
    <comment ref="V30" authorId="0">
      <text>
        <r>
          <rPr>
            <sz val="9"/>
            <rFont val="宋体"/>
            <family val="0"/>
          </rPr>
          <t>1X Stasis Temp of the collector.</t>
        </r>
      </text>
    </comment>
    <comment ref="V31" authorId="0">
      <text>
        <r>
          <rPr>
            <sz val="9"/>
            <rFont val="宋体"/>
            <family val="0"/>
          </rPr>
          <t>1X Stasis Temp of the collector.</t>
        </r>
      </text>
    </comment>
    <comment ref="V38" authorId="0">
      <text>
        <r>
          <rPr>
            <sz val="9"/>
            <rFont val="宋体"/>
            <family val="0"/>
          </rPr>
          <t>1X Stasis Temp of the collector.</t>
        </r>
      </text>
    </comment>
    <comment ref="V39" authorId="0">
      <text>
        <r>
          <rPr>
            <sz val="9"/>
            <rFont val="宋体"/>
            <family val="0"/>
          </rPr>
          <t>1X Stasis Temp of the collector.</t>
        </r>
      </text>
    </comment>
    <comment ref="W10" authorId="0">
      <text>
        <r>
          <rPr>
            <sz val="9"/>
            <rFont val="宋体"/>
            <family val="0"/>
          </rPr>
          <t>1X Stasis Temp of the collector.</t>
        </r>
      </text>
    </comment>
    <comment ref="W11" authorId="0">
      <text>
        <r>
          <rPr>
            <sz val="9"/>
            <rFont val="宋体"/>
            <family val="0"/>
          </rPr>
          <t>1X Stasis Temp of the collector.</t>
        </r>
      </text>
    </comment>
    <comment ref="W12" authorId="0">
      <text>
        <r>
          <rPr>
            <sz val="9"/>
            <rFont val="宋体"/>
            <family val="0"/>
          </rPr>
          <t>1X Stasis Temp of the collector.</t>
        </r>
      </text>
    </comment>
    <comment ref="W13" authorId="0">
      <text>
        <r>
          <rPr>
            <sz val="9"/>
            <rFont val="宋体"/>
            <family val="0"/>
          </rPr>
          <t>1X Stasis Temp of the collector.</t>
        </r>
      </text>
    </comment>
    <comment ref="W15" authorId="0">
      <text>
        <r>
          <rPr>
            <sz val="9"/>
            <rFont val="宋体"/>
            <family val="0"/>
          </rPr>
          <t>1X Stasis Temp of the collector.</t>
        </r>
      </text>
    </comment>
    <comment ref="W16" authorId="0">
      <text>
        <r>
          <rPr>
            <sz val="9"/>
            <rFont val="宋体"/>
            <family val="0"/>
          </rPr>
          <t>1X Stasis Temp of the collector.</t>
        </r>
      </text>
    </comment>
    <comment ref="W17" authorId="0">
      <text>
        <r>
          <rPr>
            <sz val="9"/>
            <rFont val="宋体"/>
            <family val="0"/>
          </rPr>
          <t>1X Stasis Temp of the collector.</t>
        </r>
      </text>
    </comment>
    <comment ref="W18" authorId="0">
      <text>
        <r>
          <rPr>
            <sz val="9"/>
            <rFont val="宋体"/>
            <family val="0"/>
          </rPr>
          <t>1X Stasis Temp of the collector.</t>
        </r>
      </text>
    </comment>
    <comment ref="W19" authorId="0">
      <text>
        <r>
          <rPr>
            <sz val="9"/>
            <rFont val="宋体"/>
            <family val="0"/>
          </rPr>
          <t>1X Stasis Temp of the collector.</t>
        </r>
      </text>
    </comment>
    <comment ref="W25" authorId="0">
      <text>
        <r>
          <rPr>
            <sz val="9"/>
            <rFont val="宋体"/>
            <family val="0"/>
          </rPr>
          <t>1X Stasis Temp of the collector.</t>
        </r>
      </text>
    </comment>
    <comment ref="W26" authorId="0">
      <text>
        <r>
          <rPr>
            <sz val="9"/>
            <rFont val="宋体"/>
            <family val="0"/>
          </rPr>
          <t>1X Stasis Temp of the collector.</t>
        </r>
      </text>
    </comment>
    <comment ref="W27" authorId="0">
      <text>
        <r>
          <rPr>
            <sz val="9"/>
            <rFont val="宋体"/>
            <family val="0"/>
          </rPr>
          <t>1X Stasis Temp of the collector.</t>
        </r>
      </text>
    </comment>
    <comment ref="W28" authorId="0">
      <text>
        <r>
          <rPr>
            <sz val="9"/>
            <rFont val="宋体"/>
            <family val="0"/>
          </rPr>
          <t>1X Stasis Temp of the collector.</t>
        </r>
      </text>
    </comment>
    <comment ref="W29" authorId="0">
      <text>
        <r>
          <rPr>
            <sz val="9"/>
            <rFont val="宋体"/>
            <family val="0"/>
          </rPr>
          <t>1X Stasis Temp of the collector.</t>
        </r>
      </text>
    </comment>
    <comment ref="W30" authorId="0">
      <text>
        <r>
          <rPr>
            <sz val="9"/>
            <rFont val="宋体"/>
            <family val="0"/>
          </rPr>
          <t>1X Stasis Temp of the collector.</t>
        </r>
      </text>
    </comment>
    <comment ref="W31" authorId="0">
      <text>
        <r>
          <rPr>
            <sz val="9"/>
            <rFont val="宋体"/>
            <family val="0"/>
          </rPr>
          <t>1X Stasis Temp of the collector.</t>
        </r>
      </text>
    </comment>
    <comment ref="W38" authorId="0">
      <text>
        <r>
          <rPr>
            <sz val="9"/>
            <rFont val="宋体"/>
            <family val="0"/>
          </rPr>
          <t>1X Stasis Temp of the collector.</t>
        </r>
      </text>
    </comment>
    <comment ref="W39" authorId="0">
      <text>
        <r>
          <rPr>
            <sz val="9"/>
            <rFont val="宋体"/>
            <family val="0"/>
          </rPr>
          <t>1X Stasis Temp of the collector.</t>
        </r>
      </text>
    </comment>
    <comment ref="U14" authorId="0">
      <text>
        <r>
          <rPr>
            <b/>
            <sz val="9"/>
            <rFont val="Tahoma"/>
            <family val="2"/>
          </rPr>
          <t>mV per degree C or K MPPT power drop off as the temperature increases.</t>
        </r>
      </text>
    </comment>
    <comment ref="T14" authorId="0">
      <text>
        <r>
          <rPr>
            <b/>
            <sz val="9"/>
            <rFont val="Tahoma"/>
            <family val="2"/>
          </rPr>
          <t>PV panel concentration ratio.</t>
        </r>
      </text>
    </comment>
    <comment ref="T40" authorId="0">
      <text>
        <r>
          <rPr>
            <b/>
            <sz val="9"/>
            <rFont val="Tahoma"/>
            <family val="2"/>
          </rPr>
          <t>PV panel concentration ratio.</t>
        </r>
      </text>
    </comment>
    <comment ref="U40" authorId="0">
      <text>
        <r>
          <rPr>
            <b/>
            <sz val="9"/>
            <rFont val="Tahoma"/>
            <family val="2"/>
          </rPr>
          <t>mV per degree C or K MPPT power drop off as the temperature increases.</t>
        </r>
      </text>
    </comment>
    <comment ref="Q22" authorId="0">
      <text>
        <r>
          <rPr>
            <sz val="9"/>
            <rFont val="宋体"/>
            <family val="0"/>
          </rPr>
          <t>Also hot side for the heat engine.</t>
        </r>
      </text>
    </comment>
    <comment ref="S22" authorId="0">
      <text>
        <r>
          <rPr>
            <sz val="9"/>
            <rFont val="宋体"/>
            <family val="0"/>
          </rPr>
          <t>Also hot side for the heat engine.</t>
        </r>
      </text>
    </comment>
  </commentList>
</comments>
</file>

<file path=xl/comments2.xml><?xml version="1.0" encoding="utf-8"?>
<comments xmlns="http://schemas.openxmlformats.org/spreadsheetml/2006/main">
  <authors>
    <author>Shirley</author>
  </authors>
  <commentList>
    <comment ref="I46" authorId="0">
      <text>
        <r>
          <rPr>
            <b/>
            <sz val="9"/>
            <rFont val="Tahoma"/>
            <family val="2"/>
          </rPr>
          <t>Shirley: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<sst xmlns="http://schemas.openxmlformats.org/spreadsheetml/2006/main" count="480" uniqueCount="174">
  <si>
    <t>Basic Solar Collector &amp; Thermodynamic Calculations</t>
  </si>
  <si>
    <t>Note! I define Stasis Temperature as the temperature rise above Ambient temperature at 1X concentration.</t>
  </si>
  <si>
    <t>hide</t>
  </si>
  <si>
    <t>Cosine</t>
  </si>
  <si>
    <t>Total</t>
  </si>
  <si>
    <t>Solar</t>
  </si>
  <si>
    <t>Operating</t>
  </si>
  <si>
    <t>Concen-</t>
  </si>
  <si>
    <t>Stasis</t>
  </si>
  <si>
    <t>Loss</t>
  </si>
  <si>
    <t>Max</t>
  </si>
  <si>
    <t>Collector</t>
  </si>
  <si>
    <t>Carnot</t>
  </si>
  <si>
    <t>Shaft</t>
  </si>
  <si>
    <t>Capture</t>
  </si>
  <si>
    <t>Insolation</t>
  </si>
  <si>
    <t>Temp</t>
  </si>
  <si>
    <t>tration</t>
  </si>
  <si>
    <t>Angle</t>
  </si>
  <si>
    <t>Output</t>
  </si>
  <si>
    <t>Best</t>
  </si>
  <si>
    <t>Power</t>
  </si>
  <si>
    <t>Better</t>
  </si>
  <si>
    <t>Good</t>
  </si>
  <si>
    <t>F</t>
  </si>
  <si>
    <t>C</t>
  </si>
  <si>
    <t>K</t>
  </si>
  <si>
    <t>Ratio</t>
  </si>
  <si>
    <t>Delta F</t>
  </si>
  <si>
    <t>Deg</t>
  </si>
  <si>
    <t>Black Plastic Tubing on Ground</t>
  </si>
  <si>
    <t>Black Plastic Tubing Tracked</t>
  </si>
  <si>
    <t>Parabolic Trough</t>
  </si>
  <si>
    <t>Parabolic Dish</t>
  </si>
  <si>
    <t>Env Solar</t>
  </si>
  <si>
    <t>Cold</t>
  </si>
  <si>
    <t>Hide</t>
  </si>
  <si>
    <t>Rejected</t>
  </si>
  <si>
    <t>Heat</t>
  </si>
  <si>
    <t>%</t>
  </si>
  <si>
    <t>Side</t>
  </si>
  <si>
    <t>Ambient Temperature is the point where the collector is operating at 100% efficiency, (although, usually, still not useful).</t>
  </si>
  <si>
    <t xml:space="preserve">   Usually this is a flat plate collector with 2 layers of 1/2" transparent insulation.</t>
  </si>
  <si>
    <t xml:space="preserve">   Stasis temperature is the point where the collector is operating at 0% efficiency, (no power extracted from the collector, not useful).     </t>
  </si>
  <si>
    <t xml:space="preserve">   Stasis Temperature must be tested for your particular collector and insulation combination. I often use 340F as this is what my test collector showed.</t>
  </si>
  <si>
    <t>Flat panel water heater</t>
  </si>
  <si>
    <t>Flat panel water with wings</t>
  </si>
  <si>
    <t>Note! I didn't include other extraneous efficiencies such as Reflector, Glass, Piping heat loss, Piping friction, Feed Water Pumping loss, and probably others.</t>
  </si>
  <si>
    <t>gage psi</t>
  </si>
  <si>
    <t>Rankine</t>
  </si>
  <si>
    <t>Eff</t>
  </si>
  <si>
    <t>I added the use of a "Differential Pressure reduction", DP, valve for use with a Rankine Engine in solar applications.</t>
  </si>
  <si>
    <t>DP</t>
  </si>
  <si>
    <t>Valve</t>
  </si>
  <si>
    <t>Pressure</t>
  </si>
  <si>
    <t>Hot Side</t>
  </si>
  <si>
    <t>psiG</t>
  </si>
  <si>
    <t>Temp F</t>
  </si>
  <si>
    <t>Ambi-</t>
  </si>
  <si>
    <t>ent</t>
  </si>
  <si>
    <t>Opera-</t>
  </si>
  <si>
    <t>ting</t>
  </si>
  <si>
    <t>Other</t>
  </si>
  <si>
    <t>Eff %</t>
  </si>
  <si>
    <t>tor</t>
  </si>
  <si>
    <t>Collec-</t>
  </si>
  <si>
    <t>Hot</t>
  </si>
  <si>
    <t>Basic</t>
  </si>
  <si>
    <t>Differe-</t>
  </si>
  <si>
    <t>ntial  psi</t>
  </si>
  <si>
    <t xml:space="preserve">   However, I did insert a column, Other Eff, where collector efficiencies can be added. Heat engine extra losses can be added under the Total Rankine column.</t>
  </si>
  <si>
    <t>Calculations based on Operating Temperature.</t>
  </si>
  <si>
    <t>Calculations based on Hot Side Pressure.</t>
  </si>
  <si>
    <t>V</t>
  </si>
  <si>
    <t>I'm using formulas for the steam tables to convert between water temperature &amp; pressure.</t>
  </si>
  <si>
    <t>Some columns are hidden. Unhide the sheet to see the whole thing. Line 1 indicates which columns I normally hide.</t>
  </si>
  <si>
    <r>
      <t>To use this spreadsheet you can simply edit the</t>
    </r>
    <r>
      <rPr>
        <b/>
        <sz val="9"/>
        <color indexed="11"/>
        <rFont val="Calibri"/>
        <family val="2"/>
      </rPr>
      <t xml:space="preserve"> Green entries</t>
    </r>
    <r>
      <rPr>
        <sz val="9"/>
        <color indexed="8"/>
        <rFont val="Calibri"/>
        <family val="2"/>
      </rPr>
      <t xml:space="preserve"> in the line.</t>
    </r>
  </si>
  <si>
    <r>
      <t xml:space="preserve">   Or insert a line then copy a line into the new inserted line. Then edit the </t>
    </r>
    <r>
      <rPr>
        <b/>
        <sz val="9"/>
        <color indexed="11"/>
        <rFont val="Calibri"/>
        <family val="2"/>
      </rPr>
      <t>green entries</t>
    </r>
    <r>
      <rPr>
        <sz val="9"/>
        <color indexed="8"/>
        <rFont val="Calibri"/>
        <family val="2"/>
      </rPr>
      <t>.</t>
    </r>
  </si>
  <si>
    <t>A super handy feature in Excel is the "Goal Seek" function. You can find this under Data / What if Analysis.</t>
  </si>
  <si>
    <r>
      <t xml:space="preserve">Try to keep the sheet "Protected" as some of the formulas are very complicated and easy to dammaged especially when goal seaking. Only edit the </t>
    </r>
    <r>
      <rPr>
        <b/>
        <sz val="9"/>
        <color indexed="11"/>
        <rFont val="Calibri"/>
        <family val="2"/>
      </rPr>
      <t>Green Entries</t>
    </r>
    <r>
      <rPr>
        <sz val="9"/>
        <color indexed="8"/>
        <rFont val="Calibri"/>
        <family val="2"/>
      </rPr>
      <t>.</t>
    </r>
  </si>
  <si>
    <t>Have fun!!!!!</t>
  </si>
  <si>
    <t>PV Panel</t>
  </si>
  <si>
    <t>Based on Hot Side Pressure</t>
  </si>
  <si>
    <t>Based on Operating Temp</t>
  </si>
  <si>
    <t>http://ddbonline.ddbst.de/AntoineCalculation/AntoineCalculationCGI.exe</t>
  </si>
  <si>
    <t>A1</t>
  </si>
  <si>
    <t>B1</t>
  </si>
  <si>
    <t>C1</t>
  </si>
  <si>
    <t>A2</t>
  </si>
  <si>
    <t>B2</t>
  </si>
  <si>
    <t>C2</t>
  </si>
  <si>
    <t>Benzene</t>
  </si>
  <si>
    <t>Acetone</t>
  </si>
  <si>
    <t>Ethanol</t>
  </si>
  <si>
    <t>Temp C</t>
  </si>
  <si>
    <t>Methane</t>
  </si>
  <si>
    <t>Methanol</t>
  </si>
  <si>
    <t>Hexane</t>
  </si>
  <si>
    <t>1,3-Butadiene</t>
  </si>
  <si>
    <t>MM C</t>
  </si>
  <si>
    <t>MM psiG</t>
  </si>
  <si>
    <t>test psig</t>
  </si>
  <si>
    <t>test C</t>
  </si>
  <si>
    <t>test in C</t>
  </si>
  <si>
    <t>http://en.wikipedia.org/wiki/Antoine_equation#The_equation</t>
  </si>
  <si>
    <t>http://www1.diccism.unipi.it/Nicolella_Cristiano/chimica_applicata/materiale/dati/dati_pdf/Costanti_Antoine.pdf</t>
  </si>
  <si>
    <t>Calculate Saturated Vapor Pressure table of Parameters for the Antoine Equation.</t>
  </si>
  <si>
    <t>This table is based on deg C and mm of mercury pressure. The formulas have the conversions to psiG in lbs.</t>
  </si>
  <si>
    <t>The MM, Max Min, values are used to select one of 2 sets of constants, 1 or 2, to be used in the formulas.</t>
  </si>
  <si>
    <t>http://webbook.nist.gov/cgi/cbook.cgi?ID=C75718&amp;Mask=4&amp;Type=ANTOINE&amp;Plot=on#ANTOINE</t>
  </si>
  <si>
    <t>http://webbook.nist.gov/cgi/cbook.cgi?ID=C75456&amp;Mask=4&amp;Type=ANTOINE&amp;Plot=on#ANTOINE</t>
  </si>
  <si>
    <t>R-12 Dichlorodifluoromethane</t>
  </si>
  <si>
    <t>R-22 Difluorochloromethane</t>
  </si>
  <si>
    <t>Psat=exp^(14.41-(2094/(t-33.06)))  in kPa &amp; K</t>
  </si>
  <si>
    <t>Psat(12C)=445.2 kPa, Psat(7C)=376.2 kPa, Tsat(189.5 kPa) = 261 K = -12C</t>
  </si>
  <si>
    <t>Things to do:</t>
  </si>
  <si>
    <t>http://nptel.ac.in/courses/112105129/pdf/R&amp;AC%20Lecture%2024.pdf         Page 39 or last page</t>
  </si>
  <si>
    <t>2-Propanol, Isopropyl alcohol</t>
  </si>
  <si>
    <t>http://en.wikipedia.org/wiki/1,3-Butadiene</t>
  </si>
  <si>
    <t>http://en.wikipedia.org/wiki/N-Butanol</t>
  </si>
  <si>
    <t>1-Butanol</t>
  </si>
  <si>
    <t>Water H2O</t>
  </si>
  <si>
    <t>http://en.wikipedia.org/w/index.php?title=Isopropyl_alcohol</t>
  </si>
  <si>
    <t>http://en.wikipedia.org/wiki/Ethanol</t>
  </si>
  <si>
    <t>http://en.wikipedia.org/wiki/Benzene</t>
  </si>
  <si>
    <t>http://en.wikipedia.org/wiki/Methanol</t>
  </si>
  <si>
    <t>http://en.wikipedia.org/wiki/Hexane</t>
  </si>
  <si>
    <t>http://en.wikipedia.org/wiki/Acetone</t>
  </si>
  <si>
    <t>http://en.wikipedia.org/wiki/Methane</t>
  </si>
  <si>
    <t>http://en.wikipedia.org/wiki/Dichlorodifluoromethane</t>
  </si>
  <si>
    <t>http://en.wikipedia.org/wiki/Chlorodifluoromethane</t>
  </si>
  <si>
    <t>http://en.wikipedia.org/wiki/1,1,1,2-Tetrafluoroethane</t>
  </si>
  <si>
    <t>R-134a 1,1,1,2-Tetrafluoroethane</t>
  </si>
  <si>
    <t>1-Hexene</t>
  </si>
  <si>
    <t>http://en.wikipedia.org/wiki/1-Hexene</t>
  </si>
  <si>
    <t>Cyclohexane</t>
  </si>
  <si>
    <t>Proprionitrile</t>
  </si>
  <si>
    <t>http://en.wikipedia.org/wiki/Cyclohexane</t>
  </si>
  <si>
    <t>MM psiA</t>
  </si>
  <si>
    <t>Tetrahydrofuran</t>
  </si>
  <si>
    <t>http://en.wikipedia.org/wiki/Tetrahydrofuran</t>
  </si>
  <si>
    <t>psiA</t>
  </si>
  <si>
    <t>Diethyl ether</t>
  </si>
  <si>
    <t>http://en.wikipedia.org/wiki/Diethyl_ether</t>
  </si>
  <si>
    <t>Dimethyl ether</t>
  </si>
  <si>
    <t>p = 10^(A-(B/(C + T))), p = EXP((A-(B/(C + T))*),   T = (B/(A-log10(p)))-C</t>
  </si>
  <si>
    <t>http://en.wikipedia.org/wiki/Dimethyl_ether</t>
  </si>
  <si>
    <t>Naphthalene</t>
  </si>
  <si>
    <t>http://en.wikipedia.org/wiki/Naphthalene</t>
  </si>
  <si>
    <t>Chloroform</t>
  </si>
  <si>
    <t>http://en.wikipedia.org/wiki/Chloroform</t>
  </si>
  <si>
    <t>tert-Butanol</t>
  </si>
  <si>
    <t>http://en.wikipedia.org/wiki/Tert-Butyl_alcohol</t>
  </si>
  <si>
    <t>Potassium chloride</t>
  </si>
  <si>
    <t>http://en.wikipedia.org/wiki/Potassium_chloride#Uses</t>
  </si>
  <si>
    <t>C1 C</t>
  </si>
  <si>
    <t>C2 C</t>
  </si>
  <si>
    <t>Note: mmHg are used here with constant conversion factor 760 mmHg=101.325 kPa=14.696 psi, conversion exactly valid only for 273.15 K</t>
  </si>
  <si>
    <t>1 bar = 100kPa
1bar = 100 kilopascals</t>
  </si>
  <si>
    <t>B1 K</t>
  </si>
  <si>
    <t>http://makina.deu.edu.tr/files/courses/4097/docs/5Table.pdf</t>
  </si>
  <si>
    <t>http://makina.deu.edu.tr/files/courses/4097/docs/5Table.pdf , http://en.wikipedia.org/wiki/Dichlorodifluoromethane</t>
  </si>
  <si>
    <t>100c=3014kPa, 50c=1176.53kPa, 0c=307.93kPa, -50c=39.11kPa, -100c=1.08kPa</t>
  </si>
  <si>
    <t>100c=437.171299psiG, 50c=170.64125psiG, 0c=44.6614706psiG, -50c=5.67242592psig, -100c=0.156640757psiG</t>
  </si>
  <si>
    <t>Temp K</t>
  </si>
  <si>
    <t>Theoret-</t>
  </si>
  <si>
    <t>ical</t>
  </si>
  <si>
    <t>Watts</t>
  </si>
  <si>
    <t>hp</t>
  </si>
  <si>
    <t>kW</t>
  </si>
  <si>
    <t>Delta C</t>
  </si>
  <si>
    <t>Delta K</t>
  </si>
  <si>
    <t>kW/m^2</t>
  </si>
  <si>
    <t>Area ft^2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</si>
</sst>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\ \F"/>
    <numFmt numFmtId="165" formatCode="0.0\ \C"/>
    <numFmt numFmtId="166" formatCode="0.0\ \K"/>
    <numFmt numFmtId="167" formatCode="0.0\ \X"/>
    <numFmt numFmtId="168" formatCode="0\ &quot;deg&quot;"/>
    <numFmt numFmtId="169" formatCode="0.0\ %"/>
    <numFmt numFmtId="170" formatCode="0\ \W"/>
    <numFmt numFmtId="171" formatCode="0.0"/>
    <numFmt numFmtId="172" formatCode="0.0\ \k\W"/>
    <numFmt numFmtId="173" formatCode="0.0\ &quot;psig&quot;"/>
    <numFmt numFmtId="174" formatCode="0.0\ &quot;kW/m^2&quot;"/>
    <numFmt numFmtId="175" formatCode="0.0\ &quot;psi&quot;"/>
    <numFmt numFmtId="176" formatCode="0\ %"/>
    <numFmt numFmtId="177" formatCode="0.0\ &quot;hp&quot;"/>
    <numFmt numFmtId="178" formatCode="0.00\ \k\W"/>
    <numFmt numFmtId="179" formatCode="0.0\ \f\t\^\2"/>
    <numFmt numFmtId="180" formatCode="0.00\ &quot;mV/K&quot;"/>
    <numFmt numFmtId="181" formatCode="0.00000"/>
    <numFmt numFmtId="182" formatCode="0.000"/>
    <numFmt numFmtId="183" formatCode="0.0000"/>
  </numFmts>
  <fonts count="61">
    <font>
      <sz val="11"/>
      <color indexed="8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b/>
      <sz val="28"/>
      <color indexed="10"/>
      <name val="Calibri"/>
      <family val="2"/>
    </font>
    <font>
      <sz val="9"/>
      <name val="宋体"/>
      <family val="0"/>
    </font>
    <font>
      <b/>
      <sz val="9"/>
      <name val="Tahoma"/>
      <family val="2"/>
    </font>
    <font>
      <sz val="10"/>
      <color indexed="8"/>
      <name val="Calibri"/>
      <family val="2"/>
    </font>
    <font>
      <b/>
      <sz val="8"/>
      <color indexed="11"/>
      <name val="Calibri"/>
      <family val="2"/>
    </font>
    <font>
      <b/>
      <sz val="9"/>
      <color indexed="11"/>
      <name val="Calibri"/>
      <family val="2"/>
    </font>
    <font>
      <b/>
      <sz val="8"/>
      <color indexed="8"/>
      <name val="Calibri"/>
      <family val="2"/>
    </font>
    <font>
      <b/>
      <sz val="18"/>
      <color indexed="10"/>
      <name val="Calibri"/>
      <family val="2"/>
    </font>
    <font>
      <sz val="9"/>
      <name val="Tahoma"/>
      <family val="2"/>
    </font>
    <font>
      <b/>
      <sz val="8"/>
      <color indexed="17"/>
      <name val="Calibri"/>
      <family val="2"/>
    </font>
    <font>
      <b/>
      <sz val="8"/>
      <color indexed="10"/>
      <name val="Calibri"/>
      <family val="2"/>
    </font>
    <font>
      <sz val="8"/>
      <color indexed="10"/>
      <name val="Calibri"/>
      <family val="2"/>
    </font>
    <font>
      <u val="single"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00D400"/>
      <name val="Calibri"/>
      <family val="2"/>
    </font>
    <font>
      <b/>
      <sz val="8"/>
      <color theme="1"/>
      <name val="Calibri"/>
      <family val="2"/>
    </font>
    <font>
      <b/>
      <sz val="9"/>
      <color rgb="FF00D200"/>
      <name val="Calibri"/>
      <family val="2"/>
    </font>
    <font>
      <b/>
      <sz val="18"/>
      <color rgb="FFFF0000"/>
      <name val="Calibri"/>
      <family val="2"/>
    </font>
    <font>
      <b/>
      <sz val="9"/>
      <color rgb="FF00D400"/>
      <name val="Calibri"/>
      <family val="2"/>
    </font>
    <font>
      <b/>
      <sz val="8"/>
      <color rgb="FF00D200"/>
      <name val="Calibri"/>
      <family val="2"/>
    </font>
    <font>
      <sz val="8"/>
      <color theme="1"/>
      <name val="Calibri"/>
      <family val="2"/>
    </font>
    <font>
      <b/>
      <sz val="8"/>
      <color rgb="FF00B050"/>
      <name val="Calibri"/>
      <family val="2"/>
    </font>
    <font>
      <b/>
      <sz val="8"/>
      <color rgb="FFFF0000"/>
      <name val="Calibri"/>
      <family val="2"/>
    </font>
    <font>
      <sz val="8"/>
      <color rgb="FFFF0000"/>
      <name val="Calibri"/>
      <family val="2"/>
    </font>
    <font>
      <b/>
      <sz val="8"/>
      <name val="Calibri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EEFC9A"/>
        <bgColor indexed="64"/>
      </patternFill>
    </fill>
    <fill>
      <patternFill patternType="solid">
        <fgColor rgb="FFE1E1FF"/>
        <bgColor indexed="64"/>
      </patternFill>
    </fill>
    <fill>
      <patternFill patternType="solid">
        <fgColor rgb="FFFFD1D1"/>
        <bgColor indexed="64"/>
      </patternFill>
    </fill>
    <fill>
      <patternFill patternType="solid">
        <fgColor rgb="FFE5E3E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799979984760284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</borders>
  <cellStyleXfs count="62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7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33" borderId="0" xfId="0" applyFill="1" applyAlignment="1">
      <alignment/>
    </xf>
    <xf numFmtId="0" fontId="2" fillId="34" borderId="0" xfId="0" applyFont="1" applyFill="1" applyAlignment="1">
      <alignment/>
    </xf>
    <xf numFmtId="0" fontId="2" fillId="33" borderId="0" xfId="0" applyFont="1" applyFill="1" applyAlignment="1">
      <alignment/>
    </xf>
    <xf numFmtId="0" fontId="2" fillId="35" borderId="0" xfId="0" applyFont="1" applyFill="1" applyAlignment="1">
      <alignment/>
    </xf>
    <xf numFmtId="0" fontId="2" fillId="36" borderId="0" xfId="0" applyFont="1" applyFill="1" applyAlignment="1">
      <alignment/>
    </xf>
    <xf numFmtId="0" fontId="2" fillId="37" borderId="0" xfId="0" applyFont="1" applyFill="1" applyAlignment="1">
      <alignment/>
    </xf>
    <xf numFmtId="0" fontId="2" fillId="38" borderId="0" xfId="0" applyFont="1" applyFill="1" applyAlignment="1">
      <alignment/>
    </xf>
    <xf numFmtId="0" fontId="2" fillId="39" borderId="0" xfId="0" applyFont="1" applyFill="1" applyAlignment="1">
      <alignment/>
    </xf>
    <xf numFmtId="171" fontId="1" fillId="0" borderId="0" xfId="0" applyNumberFormat="1" applyFont="1" applyAlignment="1">
      <alignment/>
    </xf>
    <xf numFmtId="0" fontId="0" fillId="0" borderId="0" xfId="0" applyAlignment="1">
      <alignment vertical="center"/>
    </xf>
    <xf numFmtId="0" fontId="3" fillId="40" borderId="0" xfId="0" applyFont="1" applyFill="1" applyAlignment="1">
      <alignment vertical="center"/>
    </xf>
    <xf numFmtId="171" fontId="0" fillId="0" borderId="0" xfId="0" applyNumberFormat="1" applyAlignment="1">
      <alignment vertical="center"/>
    </xf>
    <xf numFmtId="171" fontId="0" fillId="0" borderId="0" xfId="0" applyNumberFormat="1" applyAlignment="1">
      <alignment/>
    </xf>
    <xf numFmtId="0" fontId="50" fillId="33" borderId="0" xfId="0" applyFont="1" applyFill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1" fillId="41" borderId="0" xfId="0" applyFont="1" applyFill="1" applyAlignment="1">
      <alignment horizontal="center" vertical="center"/>
    </xf>
    <xf numFmtId="0" fontId="1" fillId="42" borderId="0" xfId="0" applyFont="1" applyFill="1" applyAlignment="1">
      <alignment horizontal="center" vertical="center"/>
    </xf>
    <xf numFmtId="0" fontId="1" fillId="43" borderId="0" xfId="0" applyFont="1" applyFill="1" applyAlignment="1">
      <alignment horizontal="center" vertical="center"/>
    </xf>
    <xf numFmtId="0" fontId="1" fillId="36" borderId="0" xfId="0" applyFont="1" applyFill="1" applyAlignment="1">
      <alignment horizontal="center" vertical="center"/>
    </xf>
    <xf numFmtId="0" fontId="1" fillId="44" borderId="0" xfId="0" applyFont="1" applyFill="1" applyAlignment="1">
      <alignment horizontal="center" vertical="center"/>
    </xf>
    <xf numFmtId="0" fontId="1" fillId="38" borderId="0" xfId="0" applyFont="1" applyFill="1" applyAlignment="1">
      <alignment horizontal="center" vertical="center"/>
    </xf>
    <xf numFmtId="0" fontId="1" fillId="39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171" fontId="1" fillId="0" borderId="0" xfId="0" applyNumberFormat="1" applyFont="1" applyAlignment="1">
      <alignment horizontal="center" vertical="center"/>
    </xf>
    <xf numFmtId="0" fontId="0" fillId="45" borderId="0" xfId="0" applyFill="1" applyAlignment="1">
      <alignment/>
    </xf>
    <xf numFmtId="0" fontId="2" fillId="45" borderId="0" xfId="0" applyFont="1" applyFill="1" applyAlignment="1">
      <alignment/>
    </xf>
    <xf numFmtId="171" fontId="0" fillId="45" borderId="0" xfId="0" applyNumberFormat="1" applyFill="1" applyAlignment="1">
      <alignment/>
    </xf>
    <xf numFmtId="14" fontId="0" fillId="0" borderId="0" xfId="0" applyNumberFormat="1" applyAlignment="1">
      <alignment horizontal="center" vertical="center"/>
    </xf>
    <xf numFmtId="0" fontId="2" fillId="45" borderId="0" xfId="0" applyFont="1" applyFill="1" applyAlignment="1">
      <alignment horizontal="right"/>
    </xf>
    <xf numFmtId="2" fontId="0" fillId="46" borderId="0" xfId="0" applyNumberFormat="1" applyFill="1" applyAlignment="1">
      <alignment horizontal="right"/>
    </xf>
    <xf numFmtId="2" fontId="6" fillId="46" borderId="0" xfId="0" applyNumberFormat="1" applyFont="1" applyFill="1" applyAlignment="1">
      <alignment horizontal="right" wrapText="1"/>
    </xf>
    <xf numFmtId="0" fontId="2" fillId="45" borderId="0" xfId="0" applyNumberFormat="1" applyFont="1" applyFill="1" applyAlignment="1">
      <alignment/>
    </xf>
    <xf numFmtId="0" fontId="51" fillId="33" borderId="0" xfId="0" applyFont="1" applyFill="1" applyAlignment="1">
      <alignment horizontal="center" vertical="center"/>
    </xf>
    <xf numFmtId="0" fontId="0" fillId="0" borderId="0" xfId="0" applyAlignment="1">
      <alignment horizontal="right"/>
    </xf>
    <xf numFmtId="0" fontId="2" fillId="46" borderId="0" xfId="0" applyFont="1" applyFill="1" applyAlignment="1">
      <alignment/>
    </xf>
    <xf numFmtId="2" fontId="2" fillId="46" borderId="0" xfId="0" applyNumberFormat="1" applyFont="1" applyFill="1" applyAlignment="1">
      <alignment/>
    </xf>
    <xf numFmtId="171" fontId="2" fillId="46" borderId="0" xfId="0" applyNumberFormat="1" applyFont="1" applyFill="1" applyAlignment="1">
      <alignment/>
    </xf>
    <xf numFmtId="0" fontId="2" fillId="46" borderId="0" xfId="0" applyFont="1" applyFill="1" applyAlignment="1">
      <alignment horizontal="right"/>
    </xf>
    <xf numFmtId="2" fontId="2" fillId="46" borderId="0" xfId="0" applyNumberFormat="1" applyFont="1" applyFill="1" applyAlignment="1">
      <alignment horizontal="right"/>
    </xf>
    <xf numFmtId="171" fontId="2" fillId="47" borderId="0" xfId="0" applyNumberFormat="1" applyFont="1" applyFill="1" applyAlignment="1">
      <alignment horizontal="right"/>
    </xf>
    <xf numFmtId="2" fontId="2" fillId="47" borderId="0" xfId="0" applyNumberFormat="1" applyFont="1" applyFill="1" applyAlignment="1">
      <alignment horizontal="right"/>
    </xf>
    <xf numFmtId="2" fontId="2" fillId="47" borderId="0" xfId="0" applyNumberFormat="1" applyFont="1" applyFill="1" applyAlignment="1">
      <alignment/>
    </xf>
    <xf numFmtId="2" fontId="2" fillId="48" borderId="0" xfId="0" applyNumberFormat="1" applyFont="1" applyFill="1" applyAlignment="1">
      <alignment horizontal="right"/>
    </xf>
    <xf numFmtId="2" fontId="2" fillId="48" borderId="0" xfId="0" applyNumberFormat="1" applyFont="1" applyFill="1" applyAlignment="1">
      <alignment horizontal="right" wrapText="1"/>
    </xf>
    <xf numFmtId="2" fontId="2" fillId="48" borderId="0" xfId="0" applyNumberFormat="1" applyFont="1" applyFill="1" applyAlignment="1">
      <alignment/>
    </xf>
    <xf numFmtId="2" fontId="52" fillId="46" borderId="0" xfId="0" applyNumberFormat="1" applyFont="1" applyFill="1" applyAlignment="1" applyProtection="1">
      <alignment horizontal="right"/>
      <protection locked="0"/>
    </xf>
    <xf numFmtId="0" fontId="53" fillId="46" borderId="0" xfId="0" applyFont="1" applyFill="1" applyAlignment="1">
      <alignment horizontal="left" vertic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right"/>
    </xf>
    <xf numFmtId="0" fontId="1" fillId="0" borderId="11" xfId="0" applyFont="1" applyBorder="1" applyAlignment="1">
      <alignment/>
    </xf>
    <xf numFmtId="181" fontId="2" fillId="48" borderId="0" xfId="0" applyNumberFormat="1" applyFont="1" applyFill="1" applyAlignment="1">
      <alignment horizontal="right" wrapText="1"/>
    </xf>
    <xf numFmtId="182" fontId="2" fillId="48" borderId="0" xfId="0" applyNumberFormat="1" applyFont="1" applyFill="1" applyAlignment="1">
      <alignment horizontal="right" wrapText="1"/>
    </xf>
    <xf numFmtId="171" fontId="2" fillId="48" borderId="0" xfId="0" applyNumberFormat="1" applyFont="1" applyFill="1" applyAlignment="1">
      <alignment horizontal="right" wrapText="1"/>
    </xf>
    <xf numFmtId="171" fontId="2" fillId="48" borderId="0" xfId="0" applyNumberFormat="1" applyFont="1" applyFill="1" applyAlignment="1">
      <alignment/>
    </xf>
    <xf numFmtId="2" fontId="54" fillId="45" borderId="0" xfId="0" applyNumberFormat="1" applyFont="1" applyFill="1" applyAlignment="1" applyProtection="1">
      <alignment/>
      <protection locked="0"/>
    </xf>
    <xf numFmtId="2" fontId="2" fillId="48" borderId="0" xfId="0" applyNumberFormat="1" applyFont="1" applyFill="1" applyAlignment="1">
      <alignment horizontal="left"/>
    </xf>
    <xf numFmtId="0" fontId="2" fillId="46" borderId="0" xfId="0" applyFont="1" applyFill="1" applyAlignment="1">
      <alignment wrapText="1"/>
    </xf>
    <xf numFmtId="0" fontId="2" fillId="46" borderId="0" xfId="0" applyFont="1" applyFill="1" applyAlignment="1">
      <alignment horizontal="left"/>
    </xf>
    <xf numFmtId="0" fontId="2" fillId="46" borderId="0" xfId="0" applyNumberFormat="1" applyFont="1" applyFill="1" applyAlignment="1">
      <alignment horizontal="left"/>
    </xf>
    <xf numFmtId="0" fontId="50" fillId="33" borderId="11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50" fillId="33" borderId="11" xfId="0" applyFont="1" applyFill="1" applyBorder="1" applyAlignment="1">
      <alignment horizontal="right"/>
    </xf>
    <xf numFmtId="0" fontId="1" fillId="44" borderId="11" xfId="0" applyFont="1" applyFill="1" applyBorder="1" applyAlignment="1">
      <alignment/>
    </xf>
    <xf numFmtId="171" fontId="1" fillId="0" borderId="11" xfId="0" applyNumberFormat="1" applyFont="1" applyBorder="1" applyAlignment="1">
      <alignment/>
    </xf>
    <xf numFmtId="0" fontId="1" fillId="33" borderId="0" xfId="0" applyFont="1" applyFill="1" applyAlignment="1">
      <alignment/>
    </xf>
    <xf numFmtId="0" fontId="1" fillId="42" borderId="0" xfId="0" applyFont="1" applyFill="1" applyAlignment="1">
      <alignment horizontal="center"/>
    </xf>
    <xf numFmtId="0" fontId="1" fillId="44" borderId="0" xfId="0" applyFont="1" applyFill="1" applyAlignment="1">
      <alignment horizontal="right"/>
    </xf>
    <xf numFmtId="0" fontId="1" fillId="38" borderId="0" xfId="0" applyFont="1" applyFill="1" applyAlignment="1">
      <alignment horizontal="right"/>
    </xf>
    <xf numFmtId="0" fontId="1" fillId="39" borderId="0" xfId="0" applyFont="1" applyFill="1" applyAlignment="1">
      <alignment horizontal="right"/>
    </xf>
    <xf numFmtId="0" fontId="1" fillId="0" borderId="0" xfId="0" applyFont="1" applyAlignment="1">
      <alignment horizontal="right"/>
    </xf>
    <xf numFmtId="0" fontId="1" fillId="33" borderId="10" xfId="0" applyFont="1" applyFill="1" applyBorder="1" applyAlignment="1">
      <alignment/>
    </xf>
    <xf numFmtId="0" fontId="1" fillId="42" borderId="10" xfId="0" applyFont="1" applyFill="1" applyBorder="1" applyAlignment="1">
      <alignment horizontal="right"/>
    </xf>
    <xf numFmtId="0" fontId="1" fillId="41" borderId="10" xfId="0" applyFont="1" applyFill="1" applyBorder="1" applyAlignment="1">
      <alignment horizontal="right"/>
    </xf>
    <xf numFmtId="0" fontId="1" fillId="33" borderId="10" xfId="0" applyFont="1" applyFill="1" applyBorder="1" applyAlignment="1">
      <alignment horizontal="right"/>
    </xf>
    <xf numFmtId="0" fontId="1" fillId="43" borderId="10" xfId="0" applyFont="1" applyFill="1" applyBorder="1" applyAlignment="1">
      <alignment horizontal="right"/>
    </xf>
    <xf numFmtId="0" fontId="1" fillId="36" borderId="10" xfId="0" applyFont="1" applyFill="1" applyBorder="1" applyAlignment="1">
      <alignment horizontal="right"/>
    </xf>
    <xf numFmtId="169" fontId="55" fillId="44" borderId="10" xfId="0" applyNumberFormat="1" applyFont="1" applyFill="1" applyBorder="1" applyAlignment="1" applyProtection="1">
      <alignment/>
      <protection locked="0"/>
    </xf>
    <xf numFmtId="0" fontId="1" fillId="44" borderId="10" xfId="0" applyFont="1" applyFill="1" applyBorder="1" applyAlignment="1">
      <alignment horizontal="right"/>
    </xf>
    <xf numFmtId="169" fontId="55" fillId="38" borderId="10" xfId="0" applyNumberFormat="1" applyFont="1" applyFill="1" applyBorder="1" applyAlignment="1" applyProtection="1">
      <alignment/>
      <protection locked="0"/>
    </xf>
    <xf numFmtId="0" fontId="1" fillId="38" borderId="10" xfId="0" applyFont="1" applyFill="1" applyBorder="1" applyAlignment="1">
      <alignment horizontal="right"/>
    </xf>
    <xf numFmtId="169" fontId="55" fillId="39" borderId="10" xfId="0" applyNumberFormat="1" applyFont="1" applyFill="1" applyBorder="1" applyAlignment="1" applyProtection="1">
      <alignment/>
      <protection locked="0"/>
    </xf>
    <xf numFmtId="0" fontId="1" fillId="39" borderId="10" xfId="0" applyFont="1" applyFill="1" applyBorder="1" applyAlignment="1">
      <alignment horizontal="right"/>
    </xf>
    <xf numFmtId="171" fontId="1" fillId="0" borderId="10" xfId="0" applyNumberFormat="1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1" fillId="33" borderId="0" xfId="0" applyFont="1" applyFill="1" applyAlignment="1">
      <alignment horizontal="right"/>
    </xf>
    <xf numFmtId="0" fontId="1" fillId="46" borderId="0" xfId="0" applyFont="1" applyFill="1" applyAlignment="1">
      <alignment/>
    </xf>
    <xf numFmtId="2" fontId="1" fillId="46" borderId="0" xfId="0" applyNumberFormat="1" applyFont="1" applyFill="1" applyAlignment="1">
      <alignment horizontal="right" wrapText="1"/>
    </xf>
    <xf numFmtId="179" fontId="55" fillId="42" borderId="0" xfId="0" applyNumberFormat="1" applyFont="1" applyFill="1" applyAlignment="1" applyProtection="1">
      <alignment/>
      <protection locked="0"/>
    </xf>
    <xf numFmtId="174" fontId="55" fillId="42" borderId="0" xfId="0" applyNumberFormat="1" applyFont="1" applyFill="1" applyAlignment="1" applyProtection="1">
      <alignment/>
      <protection locked="0"/>
    </xf>
    <xf numFmtId="164" fontId="55" fillId="42" borderId="0" xfId="0" applyNumberFormat="1" applyFont="1" applyFill="1" applyAlignment="1" applyProtection="1">
      <alignment/>
      <protection locked="0"/>
    </xf>
    <xf numFmtId="165" fontId="1" fillId="42" borderId="0" xfId="0" applyNumberFormat="1" applyFont="1" applyFill="1" applyAlignment="1">
      <alignment/>
    </xf>
    <xf numFmtId="166" fontId="1" fillId="42" borderId="0" xfId="0" applyNumberFormat="1" applyFont="1" applyFill="1" applyAlignment="1">
      <alignment/>
    </xf>
    <xf numFmtId="173" fontId="1" fillId="42" borderId="0" xfId="0" applyNumberFormat="1" applyFont="1" applyFill="1" applyAlignment="1">
      <alignment/>
    </xf>
    <xf numFmtId="167" fontId="55" fillId="42" borderId="0" xfId="0" applyNumberFormat="1" applyFont="1" applyFill="1" applyAlignment="1" applyProtection="1">
      <alignment/>
      <protection locked="0"/>
    </xf>
    <xf numFmtId="168" fontId="55" fillId="41" borderId="0" xfId="0" applyNumberFormat="1" applyFont="1" applyFill="1" applyAlignment="1" applyProtection="1">
      <alignment/>
      <protection locked="0"/>
    </xf>
    <xf numFmtId="164" fontId="1" fillId="42" borderId="0" xfId="0" applyNumberFormat="1" applyFont="1" applyFill="1" applyAlignment="1" applyProtection="1">
      <alignment/>
      <protection/>
    </xf>
    <xf numFmtId="176" fontId="50" fillId="33" borderId="0" xfId="0" applyNumberFormat="1" applyFont="1" applyFill="1" applyAlignment="1" applyProtection="1">
      <alignment/>
      <protection locked="0"/>
    </xf>
    <xf numFmtId="169" fontId="1" fillId="33" borderId="0" xfId="0" applyNumberFormat="1" applyFont="1" applyFill="1" applyAlignment="1">
      <alignment/>
    </xf>
    <xf numFmtId="172" fontId="1" fillId="33" borderId="0" xfId="0" applyNumberFormat="1" applyFont="1" applyFill="1" applyAlignment="1">
      <alignment/>
    </xf>
    <xf numFmtId="175" fontId="55" fillId="43" borderId="0" xfId="0" applyNumberFormat="1" applyFont="1" applyFill="1" applyAlignment="1" applyProtection="1">
      <alignment/>
      <protection locked="0"/>
    </xf>
    <xf numFmtId="173" fontId="56" fillId="43" borderId="0" xfId="0" applyNumberFormat="1" applyFont="1" applyFill="1" applyAlignment="1" applyProtection="1">
      <alignment/>
      <protection/>
    </xf>
    <xf numFmtId="164" fontId="56" fillId="43" borderId="0" xfId="0" applyNumberFormat="1" applyFont="1" applyFill="1" applyAlignment="1" applyProtection="1">
      <alignment/>
      <protection/>
    </xf>
    <xf numFmtId="165" fontId="56" fillId="43" borderId="0" xfId="0" applyNumberFormat="1" applyFont="1" applyFill="1" applyAlignment="1" applyProtection="1">
      <alignment/>
      <protection/>
    </xf>
    <xf numFmtId="166" fontId="56" fillId="43" borderId="0" xfId="0" applyNumberFormat="1" applyFont="1" applyFill="1" applyAlignment="1" applyProtection="1">
      <alignment/>
      <protection/>
    </xf>
    <xf numFmtId="164" fontId="55" fillId="43" borderId="0" xfId="0" applyNumberFormat="1" applyFont="1" applyFill="1" applyAlignment="1" applyProtection="1">
      <alignment/>
      <protection locked="0"/>
    </xf>
    <xf numFmtId="165" fontId="1" fillId="43" borderId="0" xfId="0" applyNumberFormat="1" applyFont="1" applyFill="1" applyAlignment="1">
      <alignment/>
    </xf>
    <xf numFmtId="166" fontId="1" fillId="43" borderId="0" xfId="0" applyNumberFormat="1" applyFont="1" applyFill="1" applyAlignment="1">
      <alignment/>
    </xf>
    <xf numFmtId="169" fontId="1" fillId="43" borderId="0" xfId="0" applyNumberFormat="1" applyFont="1" applyFill="1" applyAlignment="1">
      <alignment/>
    </xf>
    <xf numFmtId="169" fontId="1" fillId="36" borderId="0" xfId="0" applyNumberFormat="1" applyFont="1" applyFill="1" applyAlignment="1">
      <alignment/>
    </xf>
    <xf numFmtId="169" fontId="1" fillId="44" borderId="0" xfId="0" applyNumberFormat="1" applyFont="1" applyFill="1" applyAlignment="1">
      <alignment/>
    </xf>
    <xf numFmtId="170" fontId="1" fillId="44" borderId="0" xfId="0" applyNumberFormat="1" applyFont="1" applyFill="1" applyAlignment="1">
      <alignment/>
    </xf>
    <xf numFmtId="177" fontId="1" fillId="44" borderId="0" xfId="0" applyNumberFormat="1" applyFont="1" applyFill="1" applyAlignment="1">
      <alignment/>
    </xf>
    <xf numFmtId="172" fontId="1" fillId="44" borderId="0" xfId="0" applyNumberFormat="1" applyFont="1" applyFill="1" applyAlignment="1">
      <alignment/>
    </xf>
    <xf numFmtId="169" fontId="1" fillId="38" borderId="0" xfId="0" applyNumberFormat="1" applyFont="1" applyFill="1" applyAlignment="1">
      <alignment/>
    </xf>
    <xf numFmtId="170" fontId="1" fillId="38" borderId="0" xfId="0" applyNumberFormat="1" applyFont="1" applyFill="1" applyAlignment="1">
      <alignment/>
    </xf>
    <xf numFmtId="177" fontId="1" fillId="38" borderId="0" xfId="0" applyNumberFormat="1" applyFont="1" applyFill="1" applyAlignment="1">
      <alignment/>
    </xf>
    <xf numFmtId="172" fontId="1" fillId="38" borderId="0" xfId="0" applyNumberFormat="1" applyFont="1" applyFill="1" applyAlignment="1">
      <alignment/>
    </xf>
    <xf numFmtId="169" fontId="1" fillId="39" borderId="0" xfId="0" applyNumberFormat="1" applyFont="1" applyFill="1" applyAlignment="1">
      <alignment/>
    </xf>
    <xf numFmtId="170" fontId="1" fillId="39" borderId="0" xfId="0" applyNumberFormat="1" applyFont="1" applyFill="1" applyAlignment="1">
      <alignment/>
    </xf>
    <xf numFmtId="177" fontId="1" fillId="39" borderId="0" xfId="0" applyNumberFormat="1" applyFont="1" applyFill="1" applyAlignment="1">
      <alignment/>
    </xf>
    <xf numFmtId="172" fontId="1" fillId="39" borderId="0" xfId="0" applyNumberFormat="1" applyFont="1" applyFill="1" applyAlignment="1">
      <alignment/>
    </xf>
    <xf numFmtId="173" fontId="1" fillId="42" borderId="0" xfId="0" applyNumberFormat="1" applyFont="1" applyFill="1" applyAlignment="1" applyProtection="1">
      <alignment/>
      <protection/>
    </xf>
    <xf numFmtId="180" fontId="55" fillId="42" borderId="0" xfId="0" applyNumberFormat="1" applyFont="1" applyFill="1" applyAlignment="1" applyProtection="1">
      <alignment/>
      <protection/>
    </xf>
    <xf numFmtId="168" fontId="55" fillId="41" borderId="0" xfId="0" applyNumberFormat="1" applyFont="1" applyFill="1" applyAlignment="1" applyProtection="1">
      <alignment/>
      <protection/>
    </xf>
    <xf numFmtId="169" fontId="50" fillId="33" borderId="0" xfId="0" applyNumberFormat="1" applyFont="1" applyFill="1" applyAlignment="1" applyProtection="1">
      <alignment/>
      <protection locked="0"/>
    </xf>
    <xf numFmtId="178" fontId="1" fillId="33" borderId="0" xfId="0" applyNumberFormat="1" applyFont="1" applyFill="1" applyAlignment="1">
      <alignment/>
    </xf>
    <xf numFmtId="175" fontId="55" fillId="43" borderId="0" xfId="0" applyNumberFormat="1" applyFont="1" applyFill="1" applyAlignment="1" applyProtection="1">
      <alignment/>
      <protection/>
    </xf>
    <xf numFmtId="164" fontId="55" fillId="43" borderId="0" xfId="0" applyNumberFormat="1" applyFont="1" applyFill="1" applyAlignment="1" applyProtection="1">
      <alignment/>
      <protection/>
    </xf>
    <xf numFmtId="165" fontId="1" fillId="43" borderId="0" xfId="0" applyNumberFormat="1" applyFont="1" applyFill="1" applyAlignment="1" applyProtection="1">
      <alignment/>
      <protection/>
    </xf>
    <xf numFmtId="166" fontId="1" fillId="43" borderId="0" xfId="0" applyNumberFormat="1" applyFont="1" applyFill="1" applyAlignment="1" applyProtection="1">
      <alignment/>
      <protection/>
    </xf>
    <xf numFmtId="169" fontId="1" fillId="43" borderId="0" xfId="0" applyNumberFormat="1" applyFont="1" applyFill="1" applyAlignment="1" applyProtection="1">
      <alignment/>
      <protection/>
    </xf>
    <xf numFmtId="169" fontId="1" fillId="36" borderId="0" xfId="0" applyNumberFormat="1" applyFont="1" applyFill="1" applyAlignment="1" applyProtection="1">
      <alignment/>
      <protection/>
    </xf>
    <xf numFmtId="169" fontId="1" fillId="44" borderId="0" xfId="0" applyNumberFormat="1" applyFont="1" applyFill="1" applyAlignment="1" applyProtection="1">
      <alignment/>
      <protection/>
    </xf>
    <xf numFmtId="170" fontId="1" fillId="44" borderId="0" xfId="0" applyNumberFormat="1" applyFont="1" applyFill="1" applyAlignment="1" applyProtection="1">
      <alignment/>
      <protection/>
    </xf>
    <xf numFmtId="177" fontId="1" fillId="44" borderId="0" xfId="0" applyNumberFormat="1" applyFont="1" applyFill="1" applyAlignment="1" applyProtection="1">
      <alignment/>
      <protection/>
    </xf>
    <xf numFmtId="172" fontId="1" fillId="44" borderId="0" xfId="0" applyNumberFormat="1" applyFont="1" applyFill="1" applyAlignment="1" applyProtection="1">
      <alignment/>
      <protection/>
    </xf>
    <xf numFmtId="169" fontId="1" fillId="38" borderId="0" xfId="0" applyNumberFormat="1" applyFont="1" applyFill="1" applyAlignment="1" applyProtection="1">
      <alignment/>
      <protection/>
    </xf>
    <xf numFmtId="170" fontId="1" fillId="38" borderId="0" xfId="0" applyNumberFormat="1" applyFont="1" applyFill="1" applyAlignment="1" applyProtection="1">
      <alignment/>
      <protection/>
    </xf>
    <xf numFmtId="177" fontId="1" fillId="38" borderId="0" xfId="0" applyNumberFormat="1" applyFont="1" applyFill="1" applyAlignment="1" applyProtection="1">
      <alignment/>
      <protection/>
    </xf>
    <xf numFmtId="172" fontId="1" fillId="38" borderId="0" xfId="0" applyNumberFormat="1" applyFont="1" applyFill="1" applyAlignment="1" applyProtection="1">
      <alignment/>
      <protection/>
    </xf>
    <xf numFmtId="169" fontId="1" fillId="39" borderId="0" xfId="0" applyNumberFormat="1" applyFont="1" applyFill="1" applyAlignment="1" applyProtection="1">
      <alignment/>
      <protection/>
    </xf>
    <xf numFmtId="164" fontId="57" fillId="42" borderId="0" xfId="0" applyNumberFormat="1" applyFont="1" applyFill="1" applyAlignment="1" applyProtection="1">
      <alignment/>
      <protection locked="0"/>
    </xf>
    <xf numFmtId="171" fontId="1" fillId="0" borderId="0" xfId="0" applyNumberFormat="1" applyFont="1" applyAlignment="1" applyProtection="1">
      <alignment/>
      <protection locked="0"/>
    </xf>
    <xf numFmtId="164" fontId="56" fillId="42" borderId="0" xfId="0" applyNumberFormat="1" applyFont="1" applyFill="1" applyAlignment="1" applyProtection="1">
      <alignment/>
      <protection/>
    </xf>
    <xf numFmtId="173" fontId="55" fillId="43" borderId="0" xfId="0" applyNumberFormat="1" applyFont="1" applyFill="1" applyAlignment="1" applyProtection="1">
      <alignment/>
      <protection locked="0"/>
    </xf>
    <xf numFmtId="181" fontId="1" fillId="0" borderId="0" xfId="0" applyNumberFormat="1" applyFont="1" applyAlignment="1">
      <alignment/>
    </xf>
    <xf numFmtId="183" fontId="1" fillId="0" borderId="0" xfId="0" applyNumberFormat="1" applyFont="1" applyAlignment="1">
      <alignment/>
    </xf>
    <xf numFmtId="0" fontId="1" fillId="42" borderId="0" xfId="0" applyFont="1" applyFill="1" applyAlignment="1">
      <alignment horizontal="left"/>
    </xf>
    <xf numFmtId="0" fontId="1" fillId="41" borderId="0" xfId="0" applyFont="1" applyFill="1" applyAlignment="1">
      <alignment horizontal="center"/>
    </xf>
    <xf numFmtId="0" fontId="1" fillId="41" borderId="0" xfId="0" applyFont="1" applyFill="1" applyAlignment="1">
      <alignment horizontal="right"/>
    </xf>
    <xf numFmtId="0" fontId="1" fillId="42" borderId="0" xfId="0" applyFont="1" applyFill="1" applyBorder="1" applyAlignment="1">
      <alignment horizontal="right"/>
    </xf>
    <xf numFmtId="0" fontId="1" fillId="33" borderId="0" xfId="0" applyFont="1" applyFill="1" applyAlignment="1">
      <alignment horizontal="left"/>
    </xf>
    <xf numFmtId="0" fontId="1" fillId="33" borderId="0" xfId="0" applyFont="1" applyFill="1" applyAlignment="1">
      <alignment horizontal="center"/>
    </xf>
    <xf numFmtId="0" fontId="1" fillId="43" borderId="0" xfId="0" applyFont="1" applyFill="1" applyAlignment="1">
      <alignment horizontal="center"/>
    </xf>
    <xf numFmtId="0" fontId="1" fillId="43" borderId="0" xfId="0" applyFont="1" applyFill="1" applyAlignment="1">
      <alignment horizontal="right"/>
    </xf>
    <xf numFmtId="0" fontId="1" fillId="43" borderId="11" xfId="0" applyFont="1" applyFill="1" applyBorder="1" applyAlignment="1">
      <alignment horizontal="left"/>
    </xf>
    <xf numFmtId="0" fontId="1" fillId="36" borderId="0" xfId="0" applyFont="1" applyFill="1" applyAlignment="1">
      <alignment horizontal="right"/>
    </xf>
    <xf numFmtId="0" fontId="1" fillId="36" borderId="0" xfId="0" applyFont="1" applyFill="1" applyAlignment="1">
      <alignment horizontal="center"/>
    </xf>
    <xf numFmtId="0" fontId="1" fillId="36" borderId="11" xfId="0" applyFont="1" applyFill="1" applyBorder="1" applyAlignment="1">
      <alignment horizontal="left"/>
    </xf>
    <xf numFmtId="0" fontId="1" fillId="44" borderId="11" xfId="0" applyFont="1" applyFill="1" applyBorder="1" applyAlignment="1">
      <alignment horizontal="left"/>
    </xf>
    <xf numFmtId="0" fontId="1" fillId="44" borderId="0" xfId="0" applyFont="1" applyFill="1" applyAlignment="1">
      <alignment horizontal="center"/>
    </xf>
    <xf numFmtId="0" fontId="1" fillId="38" borderId="0" xfId="0" applyFont="1" applyFill="1" applyAlignment="1">
      <alignment horizontal="center"/>
    </xf>
    <xf numFmtId="0" fontId="1" fillId="38" borderId="11" xfId="0" applyFont="1" applyFill="1" applyBorder="1" applyAlignment="1">
      <alignment horizontal="left"/>
    </xf>
    <xf numFmtId="0" fontId="1" fillId="39" borderId="0" xfId="0" applyFont="1" applyFill="1" applyAlignment="1">
      <alignment horizontal="center"/>
    </xf>
    <xf numFmtId="0" fontId="1" fillId="39" borderId="11" xfId="0" applyFont="1" applyFill="1" applyBorder="1" applyAlignment="1">
      <alignment horizontal="left"/>
    </xf>
    <xf numFmtId="165" fontId="56" fillId="42" borderId="0" xfId="0" applyNumberFormat="1" applyFont="1" applyFill="1" applyAlignment="1" applyProtection="1">
      <alignment/>
      <protection/>
    </xf>
    <xf numFmtId="166" fontId="56" fillId="42" borderId="0" xfId="0" applyNumberFormat="1" applyFont="1" applyFill="1" applyAlignment="1" applyProtection="1">
      <alignment/>
      <protection/>
    </xf>
    <xf numFmtId="0" fontId="58" fillId="33" borderId="11" xfId="0" applyFont="1" applyFill="1" applyBorder="1" applyAlignment="1">
      <alignment horizontal="center"/>
    </xf>
    <xf numFmtId="0" fontId="59" fillId="42" borderId="0" xfId="0" applyFont="1" applyFill="1" applyAlignment="1">
      <alignment horizontal="center"/>
    </xf>
    <xf numFmtId="0" fontId="59" fillId="42" borderId="10" xfId="0" applyFont="1" applyFill="1" applyBorder="1" applyAlignment="1">
      <alignment horizontal="right"/>
    </xf>
    <xf numFmtId="0" fontId="59" fillId="43" borderId="0" xfId="0" applyFont="1" applyFill="1" applyAlignment="1">
      <alignment/>
    </xf>
    <xf numFmtId="0" fontId="59" fillId="43" borderId="10" xfId="0" applyFont="1" applyFill="1" applyBorder="1" applyAlignment="1">
      <alignment horizontal="right"/>
    </xf>
    <xf numFmtId="0" fontId="59" fillId="43" borderId="0" xfId="0" applyFont="1" applyFill="1" applyAlignment="1">
      <alignment horizontal="center"/>
    </xf>
    <xf numFmtId="0" fontId="59" fillId="42" borderId="0" xfId="0" applyFont="1" applyFill="1" applyAlignment="1">
      <alignment horizontal="left"/>
    </xf>
    <xf numFmtId="0" fontId="1" fillId="41" borderId="11" xfId="0" applyFont="1" applyFill="1" applyBorder="1" applyAlignment="1">
      <alignment horizontal="left"/>
    </xf>
    <xf numFmtId="0" fontId="1" fillId="33" borderId="11" xfId="0" applyFont="1" applyFill="1" applyBorder="1" applyAlignment="1">
      <alignment horizontal="lef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en.wikipedia.org/w/index.php?title=2-Propanol&amp;redirect=no" TargetMode="External" /><Relationship Id="rId2" Type="http://schemas.openxmlformats.org/officeDocument/2006/relationships/hyperlink" Target="http://en.wikipedia.org/w/index.php?title=2-Propanol&amp;redirect=no" TargetMode="External" /><Relationship Id="rId3" Type="http://schemas.openxmlformats.org/officeDocument/2006/relationships/comments" Target="../comments2.xml" /><Relationship Id="rId4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614"/>
  <sheetViews>
    <sheetView tabSelected="1" zoomScalePageLayoutView="0" workbookViewId="0" topLeftCell="B2">
      <selection activeCell="A1" sqref="A1"/>
    </sheetView>
  </sheetViews>
  <sheetFormatPr defaultColWidth="8.8515625" defaultRowHeight="15"/>
  <cols>
    <col min="1" max="1" width="19.28125" style="2" customWidth="1"/>
    <col min="2" max="2" width="12.28125" style="2" customWidth="1"/>
    <col min="3" max="3" width="3.7109375" style="2" hidden="1" customWidth="1"/>
    <col min="4" max="4" width="5.7109375" style="2" hidden="1" customWidth="1"/>
    <col min="5" max="5" width="4.8515625" style="2" hidden="1" customWidth="1"/>
    <col min="6" max="6" width="4.140625" style="2" hidden="1" customWidth="1"/>
    <col min="7" max="7" width="4.8515625" style="2" hidden="1" customWidth="1"/>
    <col min="8" max="8" width="3.28125" style="2" hidden="1" customWidth="1"/>
    <col min="9" max="9" width="5.7109375" style="2" hidden="1" customWidth="1"/>
    <col min="10" max="10" width="4.7109375" style="2" hidden="1" customWidth="1"/>
    <col min="11" max="11" width="7.7109375" style="3" customWidth="1"/>
    <col min="12" max="12" width="8.140625" style="3" customWidth="1"/>
    <col min="13" max="13" width="4.8515625" style="3" customWidth="1"/>
    <col min="14" max="14" width="4.8515625" style="3" hidden="1" customWidth="1"/>
    <col min="15" max="15" width="5.57421875" style="3" hidden="1" customWidth="1"/>
    <col min="16" max="16" width="5.28125" style="3" customWidth="1"/>
    <col min="17" max="17" width="5.28125" style="3" hidden="1" customWidth="1"/>
    <col min="18" max="18" width="7.00390625" style="3" customWidth="1"/>
    <col min="19" max="19" width="5.28125" style="3" hidden="1" customWidth="1"/>
    <col min="20" max="20" width="4.7109375" style="3" customWidth="1"/>
    <col min="21" max="21" width="7.7109375" style="3" customWidth="1"/>
    <col min="22" max="23" width="5.28125" style="3" hidden="1" customWidth="1"/>
    <col min="24" max="24" width="4.7109375" style="3" customWidth="1"/>
    <col min="25" max="25" width="6.140625" style="3" customWidth="1"/>
    <col min="26" max="27" width="5.8515625" style="3" hidden="1" customWidth="1"/>
    <col min="28" max="28" width="4.28125" style="3" customWidth="1"/>
    <col min="29" max="29" width="4.57421875" style="4" customWidth="1"/>
    <col min="30" max="30" width="6.28125" style="4" customWidth="1"/>
    <col min="31" max="31" width="5.7109375" style="4" customWidth="1"/>
    <col min="32" max="32" width="7.140625" style="4" customWidth="1"/>
    <col min="33" max="33" width="5.00390625" style="4" customWidth="1"/>
    <col min="34" max="35" width="5.140625" style="4" hidden="1" customWidth="1"/>
    <col min="36" max="36" width="4.28125" style="4" customWidth="1"/>
    <col min="37" max="37" width="4.28125" style="4" hidden="1" customWidth="1"/>
    <col min="38" max="38" width="5.140625" style="4" hidden="1" customWidth="1"/>
    <col min="39" max="39" width="4.57421875" style="5" customWidth="1"/>
    <col min="40" max="40" width="4.7109375" style="6" customWidth="1"/>
    <col min="41" max="41" width="4.57421875" style="7" hidden="1" customWidth="1"/>
    <col min="42" max="42" width="5.57421875" style="7" hidden="1" customWidth="1"/>
    <col min="43" max="43" width="4.28125" style="7" hidden="1" customWidth="1"/>
    <col min="44" max="44" width="6.28125" style="7" hidden="1" customWidth="1"/>
    <col min="45" max="45" width="4.57421875" style="8" hidden="1" customWidth="1"/>
    <col min="46" max="46" width="5.57421875" style="8" hidden="1" customWidth="1"/>
    <col min="47" max="47" width="4.28125" style="8" hidden="1" customWidth="1"/>
    <col min="48" max="48" width="6.28125" style="8" hidden="1" customWidth="1"/>
    <col min="49" max="49" width="4.57421875" style="9" customWidth="1"/>
    <col min="50" max="50" width="5.57421875" style="9" customWidth="1"/>
    <col min="51" max="51" width="4.28125" style="9" customWidth="1"/>
    <col min="52" max="52" width="6.28125" style="0" customWidth="1"/>
    <col min="53" max="53" width="11.28125" style="0" customWidth="1"/>
    <col min="54" max="54" width="7.28125" style="0" customWidth="1"/>
    <col min="55" max="56" width="4.00390625" style="14" customWidth="1"/>
    <col min="57" max="59" width="4.7109375" style="0" customWidth="1"/>
    <col min="60" max="60" width="0.9921875" style="0" customWidth="1"/>
    <col min="61" max="61" width="4.28125" style="0" customWidth="1"/>
    <col min="62" max="62" width="4.8515625" style="0" customWidth="1"/>
    <col min="63" max="63" width="4.57421875" style="0" customWidth="1"/>
    <col min="64" max="64" width="1.1484375" style="0" customWidth="1"/>
  </cols>
  <sheetData>
    <row r="1" spans="1:56" s="24" customFormat="1" ht="7.5" customHeight="1">
      <c r="A1" s="15"/>
      <c r="B1" s="15"/>
      <c r="C1" s="34" t="s">
        <v>2</v>
      </c>
      <c r="D1" s="34" t="s">
        <v>2</v>
      </c>
      <c r="E1" s="34" t="s">
        <v>2</v>
      </c>
      <c r="F1" s="34" t="s">
        <v>2</v>
      </c>
      <c r="G1" s="34" t="s">
        <v>2</v>
      </c>
      <c r="H1" s="34" t="s">
        <v>2</v>
      </c>
      <c r="I1" s="34" t="s">
        <v>2</v>
      </c>
      <c r="J1" s="34" t="s">
        <v>2</v>
      </c>
      <c r="K1" s="16"/>
      <c r="L1" s="16"/>
      <c r="M1" s="16"/>
      <c r="N1" s="16" t="s">
        <v>2</v>
      </c>
      <c r="O1" s="16" t="s">
        <v>2</v>
      </c>
      <c r="P1" s="15"/>
      <c r="Q1" s="16" t="s">
        <v>2</v>
      </c>
      <c r="R1" s="16"/>
      <c r="S1" s="16" t="s">
        <v>2</v>
      </c>
      <c r="T1" s="16"/>
      <c r="U1" s="16"/>
      <c r="V1" s="16" t="s">
        <v>2</v>
      </c>
      <c r="W1" s="16" t="s">
        <v>2</v>
      </c>
      <c r="X1" s="17"/>
      <c r="Y1" s="18"/>
      <c r="Z1" s="18" t="s">
        <v>2</v>
      </c>
      <c r="AA1" s="18" t="s">
        <v>2</v>
      </c>
      <c r="AB1" s="16"/>
      <c r="AC1" s="16"/>
      <c r="AD1" s="16"/>
      <c r="AE1" s="19"/>
      <c r="AF1" s="19"/>
      <c r="AG1" s="19"/>
      <c r="AH1" s="19" t="s">
        <v>2</v>
      </c>
      <c r="AI1" s="19" t="s">
        <v>2</v>
      </c>
      <c r="AJ1" s="19"/>
      <c r="AK1" s="19" t="s">
        <v>36</v>
      </c>
      <c r="AL1" s="19" t="s">
        <v>36</v>
      </c>
      <c r="AM1" s="19"/>
      <c r="AN1" s="20"/>
      <c r="AO1" s="21" t="s">
        <v>2</v>
      </c>
      <c r="AP1" s="21" t="s">
        <v>2</v>
      </c>
      <c r="AQ1" s="21" t="s">
        <v>2</v>
      </c>
      <c r="AR1" s="21" t="s">
        <v>2</v>
      </c>
      <c r="AS1" s="22" t="s">
        <v>2</v>
      </c>
      <c r="AT1" s="22" t="s">
        <v>2</v>
      </c>
      <c r="AU1" s="22" t="s">
        <v>2</v>
      </c>
      <c r="AV1" s="22" t="s">
        <v>2</v>
      </c>
      <c r="AW1" s="23"/>
      <c r="AX1" s="23"/>
      <c r="AY1" s="23"/>
      <c r="AZ1" s="23"/>
      <c r="BC1" s="25"/>
      <c r="BD1" s="25"/>
    </row>
    <row r="2" spans="1:56" s="11" customFormat="1" ht="24.75" customHeight="1">
      <c r="A2" s="29">
        <v>41994</v>
      </c>
      <c r="B2" s="29"/>
      <c r="C2" s="29"/>
      <c r="D2" s="29"/>
      <c r="E2" s="29"/>
      <c r="F2" s="29"/>
      <c r="G2" s="29"/>
      <c r="H2" s="29"/>
      <c r="I2" s="29"/>
      <c r="J2" s="29"/>
      <c r="K2" s="12" t="s">
        <v>0</v>
      </c>
      <c r="BC2" s="13"/>
      <c r="BD2" s="13"/>
    </row>
    <row r="3" spans="3:56" s="26" customFormat="1" ht="12" customHeight="1" hidden="1">
      <c r="C3" s="31" t="s">
        <v>85</v>
      </c>
      <c r="D3" s="31" t="s">
        <v>86</v>
      </c>
      <c r="E3" s="31" t="s">
        <v>87</v>
      </c>
      <c r="F3" s="31" t="s">
        <v>99</v>
      </c>
      <c r="G3" s="31" t="s">
        <v>100</v>
      </c>
      <c r="H3" s="31" t="s">
        <v>88</v>
      </c>
      <c r="I3" s="31" t="s">
        <v>89</v>
      </c>
      <c r="J3" s="31" t="s">
        <v>90</v>
      </c>
      <c r="K3" s="30" t="s">
        <v>103</v>
      </c>
      <c r="L3" s="30" t="s">
        <v>101</v>
      </c>
      <c r="M3" s="30" t="s">
        <v>102</v>
      </c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BC3" s="28"/>
      <c r="BD3" s="28"/>
    </row>
    <row r="4" spans="2:56" s="26" customFormat="1" ht="12" customHeight="1" hidden="1">
      <c r="B4" s="36" t="s">
        <v>121</v>
      </c>
      <c r="C4" s="32">
        <v>8.07131</v>
      </c>
      <c r="D4" s="32">
        <v>1730.63</v>
      </c>
      <c r="E4" s="32">
        <v>233.426</v>
      </c>
      <c r="F4" s="32">
        <f>+(99+100)/2</f>
        <v>99.5</v>
      </c>
      <c r="G4" s="32">
        <f>+(14.4362+14.5206)/2</f>
        <v>14.4784</v>
      </c>
      <c r="H4" s="32">
        <v>8.14019</v>
      </c>
      <c r="I4" s="32">
        <v>1810.94</v>
      </c>
      <c r="J4" s="32">
        <v>244.485</v>
      </c>
      <c r="K4" s="56">
        <v>25</v>
      </c>
      <c r="L4" s="27">
        <f>IF(K4&lt;F4,(10^(C4-(D4/(E4+K4))))/760*14.696-14.696,(10^(H4-(I4/(J4+K4))))/760*14.696-14.696)</f>
        <v>-14.237979561083833</v>
      </c>
      <c r="M4" s="33">
        <f>IF((L4+14.696)&lt;G4,D4/(-(LOG10((L4+14.696)*760/14.696)-C4))-E4,I4/(-(LOG10((L4+14.696)*760/14.696)-H4))-J4)</f>
        <v>25</v>
      </c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BC4" s="28"/>
      <c r="BD4" s="28"/>
    </row>
    <row r="5" spans="1:56" s="51" customFormat="1" ht="9.75" customHeight="1">
      <c r="A5" s="50"/>
      <c r="B5" s="50"/>
      <c r="C5" s="61"/>
      <c r="D5" s="61"/>
      <c r="E5" s="61"/>
      <c r="F5" s="61"/>
      <c r="G5" s="61"/>
      <c r="H5" s="61"/>
      <c r="I5" s="61"/>
      <c r="J5" s="61"/>
      <c r="K5" s="62"/>
      <c r="L5" s="62"/>
      <c r="M5" s="63" t="s">
        <v>71</v>
      </c>
      <c r="N5" s="62"/>
      <c r="O5" s="62"/>
      <c r="P5" s="169" t="s">
        <v>73</v>
      </c>
      <c r="Q5" s="62"/>
      <c r="R5" s="62"/>
      <c r="S5" s="62"/>
      <c r="T5" s="62"/>
      <c r="U5" s="62"/>
      <c r="V5" s="62"/>
      <c r="W5" s="62"/>
      <c r="X5" s="176" t="s">
        <v>3</v>
      </c>
      <c r="Y5" s="149" t="s">
        <v>165</v>
      </c>
      <c r="Z5" s="149" t="s">
        <v>165</v>
      </c>
      <c r="AA5" s="149" t="s">
        <v>165</v>
      </c>
      <c r="AB5" s="177" t="s">
        <v>62</v>
      </c>
      <c r="AC5" s="177" t="s">
        <v>5</v>
      </c>
      <c r="AD5" s="177" t="s">
        <v>5</v>
      </c>
      <c r="AE5" s="157" t="s">
        <v>52</v>
      </c>
      <c r="AF5" s="157" t="s">
        <v>66</v>
      </c>
      <c r="AG5" s="157" t="s">
        <v>66</v>
      </c>
      <c r="AH5" s="157" t="s">
        <v>66</v>
      </c>
      <c r="AI5" s="157" t="s">
        <v>66</v>
      </c>
      <c r="AJ5" s="157" t="s">
        <v>35</v>
      </c>
      <c r="AK5" s="157" t="s">
        <v>35</v>
      </c>
      <c r="AL5" s="157" t="s">
        <v>35</v>
      </c>
      <c r="AM5" s="157" t="s">
        <v>67</v>
      </c>
      <c r="AN5" s="160" t="s">
        <v>4</v>
      </c>
      <c r="AO5" s="161" t="s">
        <v>4</v>
      </c>
      <c r="AP5" s="64" t="s">
        <v>13</v>
      </c>
      <c r="AQ5" s="64" t="s">
        <v>13</v>
      </c>
      <c r="AR5" s="64" t="s">
        <v>37</v>
      </c>
      <c r="AS5" s="164" t="s">
        <v>4</v>
      </c>
      <c r="AT5" s="164" t="s">
        <v>13</v>
      </c>
      <c r="AU5" s="164" t="s">
        <v>13</v>
      </c>
      <c r="AV5" s="164" t="s">
        <v>37</v>
      </c>
      <c r="AW5" s="166" t="s">
        <v>4</v>
      </c>
      <c r="AX5" s="166" t="s">
        <v>13</v>
      </c>
      <c r="AY5" s="166" t="s">
        <v>13</v>
      </c>
      <c r="AZ5" s="166" t="s">
        <v>37</v>
      </c>
      <c r="BC5" s="65"/>
      <c r="BD5" s="65"/>
    </row>
    <row r="6" spans="1:61" s="1" customFormat="1" ht="9.75" customHeight="1">
      <c r="A6" s="66"/>
      <c r="B6" s="66"/>
      <c r="C6" s="66"/>
      <c r="D6" s="66"/>
      <c r="E6" s="66"/>
      <c r="F6" s="66"/>
      <c r="G6" s="66"/>
      <c r="H6" s="66"/>
      <c r="I6" s="66"/>
      <c r="J6" s="66"/>
      <c r="K6" s="149" t="s">
        <v>5</v>
      </c>
      <c r="L6" s="149" t="s">
        <v>5</v>
      </c>
      <c r="M6" s="149" t="s">
        <v>58</v>
      </c>
      <c r="N6" s="149" t="s">
        <v>58</v>
      </c>
      <c r="O6" s="149" t="s">
        <v>58</v>
      </c>
      <c r="P6" s="175" t="s">
        <v>60</v>
      </c>
      <c r="Q6" s="149" t="s">
        <v>60</v>
      </c>
      <c r="R6" s="149" t="s">
        <v>6</v>
      </c>
      <c r="S6" s="149" t="s">
        <v>60</v>
      </c>
      <c r="T6" s="149" t="s">
        <v>7</v>
      </c>
      <c r="U6" s="149" t="s">
        <v>8</v>
      </c>
      <c r="V6" s="149" t="s">
        <v>8</v>
      </c>
      <c r="W6" s="149" t="s">
        <v>8</v>
      </c>
      <c r="X6" s="150" t="s">
        <v>9</v>
      </c>
      <c r="Y6" s="67" t="s">
        <v>166</v>
      </c>
      <c r="Z6" s="67" t="s">
        <v>166</v>
      </c>
      <c r="AA6" s="67" t="s">
        <v>166</v>
      </c>
      <c r="AB6" s="154"/>
      <c r="AC6" s="153" t="s">
        <v>65</v>
      </c>
      <c r="AD6" s="153" t="s">
        <v>11</v>
      </c>
      <c r="AE6" s="155" t="s">
        <v>53</v>
      </c>
      <c r="AF6" s="155" t="s">
        <v>40</v>
      </c>
      <c r="AG6" s="155" t="s">
        <v>40</v>
      </c>
      <c r="AH6" s="155" t="s">
        <v>40</v>
      </c>
      <c r="AI6" s="155" t="s">
        <v>40</v>
      </c>
      <c r="AJ6" s="155" t="s">
        <v>40</v>
      </c>
      <c r="AK6" s="155" t="s">
        <v>40</v>
      </c>
      <c r="AL6" s="155" t="s">
        <v>40</v>
      </c>
      <c r="AM6" s="155" t="s">
        <v>12</v>
      </c>
      <c r="AN6" s="159" t="s">
        <v>12</v>
      </c>
      <c r="AO6" s="162" t="s">
        <v>49</v>
      </c>
      <c r="AP6" s="162" t="s">
        <v>21</v>
      </c>
      <c r="AQ6" s="162" t="s">
        <v>21</v>
      </c>
      <c r="AR6" s="162" t="s">
        <v>38</v>
      </c>
      <c r="AS6" s="163" t="s">
        <v>49</v>
      </c>
      <c r="AT6" s="163" t="s">
        <v>21</v>
      </c>
      <c r="AU6" s="163" t="s">
        <v>21</v>
      </c>
      <c r="AV6" s="163" t="s">
        <v>38</v>
      </c>
      <c r="AW6" s="165" t="s">
        <v>49</v>
      </c>
      <c r="AX6" s="165" t="s">
        <v>21</v>
      </c>
      <c r="AY6" s="165" t="s">
        <v>21</v>
      </c>
      <c r="AZ6" s="165" t="s">
        <v>38</v>
      </c>
      <c r="BC6" s="10"/>
      <c r="BD6" s="10"/>
      <c r="BI6" s="71"/>
    </row>
    <row r="7" spans="1:56" s="1" customFormat="1" ht="9.75" customHeight="1">
      <c r="A7" s="66"/>
      <c r="B7" s="66"/>
      <c r="C7" s="66"/>
      <c r="D7" s="66"/>
      <c r="E7" s="66"/>
      <c r="F7" s="66"/>
      <c r="G7" s="66"/>
      <c r="H7" s="66"/>
      <c r="I7" s="66"/>
      <c r="J7" s="66"/>
      <c r="K7" s="67" t="s">
        <v>14</v>
      </c>
      <c r="L7" s="67" t="s">
        <v>15</v>
      </c>
      <c r="M7" s="67" t="s">
        <v>59</v>
      </c>
      <c r="N7" s="67" t="s">
        <v>59</v>
      </c>
      <c r="O7" s="67" t="s">
        <v>59</v>
      </c>
      <c r="P7" s="170" t="s">
        <v>61</v>
      </c>
      <c r="Q7" s="67" t="s">
        <v>61</v>
      </c>
      <c r="R7" s="67" t="s">
        <v>54</v>
      </c>
      <c r="S7" s="67" t="s">
        <v>61</v>
      </c>
      <c r="T7" s="67" t="s">
        <v>17</v>
      </c>
      <c r="U7" s="67" t="s">
        <v>16</v>
      </c>
      <c r="V7" s="67" t="s">
        <v>16</v>
      </c>
      <c r="W7" s="67" t="s">
        <v>16</v>
      </c>
      <c r="X7" s="151" t="s">
        <v>18</v>
      </c>
      <c r="Y7" s="152" t="s">
        <v>10</v>
      </c>
      <c r="Z7" s="152" t="s">
        <v>10</v>
      </c>
      <c r="AA7" s="152" t="s">
        <v>10</v>
      </c>
      <c r="AB7" s="86"/>
      <c r="AC7" s="154" t="s">
        <v>64</v>
      </c>
      <c r="AD7" s="154" t="s">
        <v>19</v>
      </c>
      <c r="AE7" s="156" t="s">
        <v>68</v>
      </c>
      <c r="AF7" s="156" t="s">
        <v>54</v>
      </c>
      <c r="AG7" s="156" t="s">
        <v>16</v>
      </c>
      <c r="AH7" s="156" t="s">
        <v>16</v>
      </c>
      <c r="AI7" s="156" t="s">
        <v>16</v>
      </c>
      <c r="AJ7" s="156" t="s">
        <v>16</v>
      </c>
      <c r="AK7" s="156" t="s">
        <v>16</v>
      </c>
      <c r="AL7" s="156" t="s">
        <v>16</v>
      </c>
      <c r="AM7" s="156" t="s">
        <v>50</v>
      </c>
      <c r="AN7" s="158" t="s">
        <v>50</v>
      </c>
      <c r="AO7" s="68" t="s">
        <v>20</v>
      </c>
      <c r="AP7" s="68" t="s">
        <v>19</v>
      </c>
      <c r="AQ7" s="68" t="s">
        <v>19</v>
      </c>
      <c r="AR7" s="68" t="s">
        <v>19</v>
      </c>
      <c r="AS7" s="69" t="s">
        <v>22</v>
      </c>
      <c r="AT7" s="69" t="s">
        <v>19</v>
      </c>
      <c r="AU7" s="69" t="s">
        <v>19</v>
      </c>
      <c r="AV7" s="69" t="s">
        <v>19</v>
      </c>
      <c r="AW7" s="70" t="s">
        <v>23</v>
      </c>
      <c r="AX7" s="70" t="s">
        <v>19</v>
      </c>
      <c r="AY7" s="70" t="s">
        <v>19</v>
      </c>
      <c r="AZ7" s="70" t="s">
        <v>19</v>
      </c>
      <c r="BC7" s="10"/>
      <c r="BD7" s="10"/>
    </row>
    <row r="8" spans="1:63" s="49" customFormat="1" ht="9.75" customHeight="1">
      <c r="A8" s="72"/>
      <c r="B8" s="72"/>
      <c r="C8" s="72"/>
      <c r="D8" s="72"/>
      <c r="E8" s="72"/>
      <c r="F8" s="72"/>
      <c r="G8" s="72"/>
      <c r="H8" s="72"/>
      <c r="I8" s="72"/>
      <c r="J8" s="72"/>
      <c r="K8" s="73" t="s">
        <v>173</v>
      </c>
      <c r="L8" s="73" t="s">
        <v>172</v>
      </c>
      <c r="M8" s="73" t="s">
        <v>57</v>
      </c>
      <c r="N8" s="73" t="s">
        <v>94</v>
      </c>
      <c r="O8" s="73" t="s">
        <v>164</v>
      </c>
      <c r="P8" s="171" t="s">
        <v>57</v>
      </c>
      <c r="Q8" s="73" t="s">
        <v>94</v>
      </c>
      <c r="R8" s="73" t="s">
        <v>48</v>
      </c>
      <c r="S8" s="73" t="s">
        <v>164</v>
      </c>
      <c r="T8" s="73" t="s">
        <v>27</v>
      </c>
      <c r="U8" s="73" t="s">
        <v>28</v>
      </c>
      <c r="V8" s="73" t="s">
        <v>170</v>
      </c>
      <c r="W8" s="73" t="s">
        <v>171</v>
      </c>
      <c r="X8" s="74" t="s">
        <v>29</v>
      </c>
      <c r="Y8" s="73" t="s">
        <v>57</v>
      </c>
      <c r="Z8" s="73" t="s">
        <v>94</v>
      </c>
      <c r="AA8" s="73" t="s">
        <v>164</v>
      </c>
      <c r="AB8" s="75" t="s">
        <v>63</v>
      </c>
      <c r="AC8" s="75" t="s">
        <v>63</v>
      </c>
      <c r="AD8" s="75" t="s">
        <v>21</v>
      </c>
      <c r="AE8" s="76" t="s">
        <v>69</v>
      </c>
      <c r="AF8" s="76" t="s">
        <v>48</v>
      </c>
      <c r="AG8" s="76" t="s">
        <v>24</v>
      </c>
      <c r="AH8" s="76" t="s">
        <v>25</v>
      </c>
      <c r="AI8" s="76" t="s">
        <v>26</v>
      </c>
      <c r="AJ8" s="76" t="s">
        <v>24</v>
      </c>
      <c r="AK8" s="76" t="s">
        <v>25</v>
      </c>
      <c r="AL8" s="76" t="s">
        <v>26</v>
      </c>
      <c r="AM8" s="76" t="s">
        <v>39</v>
      </c>
      <c r="AN8" s="77" t="s">
        <v>39</v>
      </c>
      <c r="AO8" s="78">
        <v>0.7</v>
      </c>
      <c r="AP8" s="79" t="s">
        <v>167</v>
      </c>
      <c r="AQ8" s="79" t="s">
        <v>168</v>
      </c>
      <c r="AR8" s="79" t="s">
        <v>169</v>
      </c>
      <c r="AS8" s="80">
        <v>0.5</v>
      </c>
      <c r="AT8" s="81" t="s">
        <v>167</v>
      </c>
      <c r="AU8" s="81" t="s">
        <v>168</v>
      </c>
      <c r="AV8" s="81" t="s">
        <v>169</v>
      </c>
      <c r="AW8" s="82">
        <v>0.3</v>
      </c>
      <c r="AX8" s="83" t="s">
        <v>167</v>
      </c>
      <c r="AY8" s="83" t="s">
        <v>168</v>
      </c>
      <c r="AZ8" s="83" t="s">
        <v>169</v>
      </c>
      <c r="BC8" s="84"/>
      <c r="BD8" s="84"/>
      <c r="BE8" s="85"/>
      <c r="BF8" s="85"/>
      <c r="BG8" s="85"/>
      <c r="BH8" s="85"/>
      <c r="BI8" s="85"/>
      <c r="BK8" s="85"/>
    </row>
    <row r="9" spans="1:63" s="1" customFormat="1" ht="9.75" customHeight="1">
      <c r="A9" s="86" t="s">
        <v>30</v>
      </c>
      <c r="B9" s="87" t="s">
        <v>121</v>
      </c>
      <c r="C9" s="88">
        <v>8.07131</v>
      </c>
      <c r="D9" s="88">
        <v>1730.63</v>
      </c>
      <c r="E9" s="88">
        <v>233.426</v>
      </c>
      <c r="F9" s="88">
        <f>+(99+100)/2</f>
        <v>99.5</v>
      </c>
      <c r="G9" s="88">
        <f>+(14.4362+14.5206)/2</f>
        <v>14.4784</v>
      </c>
      <c r="H9" s="88">
        <v>8.14019</v>
      </c>
      <c r="I9" s="88">
        <v>1810.94</v>
      </c>
      <c r="J9" s="88">
        <v>244.485</v>
      </c>
      <c r="K9" s="89">
        <v>2311.806561638202</v>
      </c>
      <c r="L9" s="90">
        <v>1</v>
      </c>
      <c r="M9" s="91">
        <v>80</v>
      </c>
      <c r="N9" s="92">
        <f>+(M9-32)*0.555555555555556</f>
        <v>26.66666666666669</v>
      </c>
      <c r="O9" s="93">
        <f>+N9+273.15</f>
        <v>299.81666666666666</v>
      </c>
      <c r="P9" s="91">
        <v>120</v>
      </c>
      <c r="Q9" s="92">
        <f>+(P9-32)*5/9</f>
        <v>48.888888888888886</v>
      </c>
      <c r="R9" s="94">
        <f>IF(Q9&lt;F9,(10^(C9-(D9/(E9+Q9))))/760*14.696-14.696,(10^(H9-(I9/(J9+Q9))))/760*14.696-14.696)</f>
        <v>-13.007291001035536</v>
      </c>
      <c r="S9" s="93">
        <f>+Q9+273.15</f>
        <v>322.0388888888889</v>
      </c>
      <c r="T9" s="95">
        <v>1</v>
      </c>
      <c r="U9" s="91">
        <v>170</v>
      </c>
      <c r="V9" s="167">
        <f>+U9*5/9</f>
        <v>94.44444444444444</v>
      </c>
      <c r="W9" s="168">
        <f>+V9</f>
        <v>94.44444444444444</v>
      </c>
      <c r="X9" s="96">
        <v>45</v>
      </c>
      <c r="Y9" s="97">
        <f>+U9*T9*COS(RADIANS(X9))+M9</f>
        <v>200.20815280171308</v>
      </c>
      <c r="Z9" s="92">
        <f>+(Y9-32)*5/9</f>
        <v>93.4489737787295</v>
      </c>
      <c r="AA9" s="93">
        <f>+Z9+273.15</f>
        <v>366.5989737787295</v>
      </c>
      <c r="AB9" s="98">
        <v>1</v>
      </c>
      <c r="AC9" s="99">
        <f>+(Y9-P9)/(Y9-M9)*AB9</f>
        <v>0.6672438676769188</v>
      </c>
      <c r="AD9" s="100">
        <f>+(K9*0.09290304*L9*1000*AC9)/1000</f>
        <v>143.30653933293058</v>
      </c>
      <c r="AE9" s="101">
        <v>0.6</v>
      </c>
      <c r="AF9" s="102">
        <f>+IF((R9-AE9)&gt;=-14.696,R9-AE9,-14.695)</f>
        <v>-13.607291001035536</v>
      </c>
      <c r="AG9" s="103">
        <f>+AH9*9/5+32</f>
        <v>104.67303267959264</v>
      </c>
      <c r="AH9" s="104">
        <f>+IF((AF9+14.696)&lt;G9,D9/(-(LOG10((AF9+14.696)*760/14.696)-C9))-E9,I9/(-(LOG10((AF9+14.696)*760/14.696)-H9))-J9)</f>
        <v>40.37390704421813</v>
      </c>
      <c r="AI9" s="105">
        <f>+AH9+273.15</f>
        <v>313.5239070442181</v>
      </c>
      <c r="AJ9" s="106">
        <v>85</v>
      </c>
      <c r="AK9" s="107">
        <f>+(AJ9-32)*5/9</f>
        <v>29.444444444444443</v>
      </c>
      <c r="AL9" s="108">
        <f>+AK9+273.15</f>
        <v>302.59444444444443</v>
      </c>
      <c r="AM9" s="109">
        <f>+IF(AF9&lt;-14.696,0,IF(AI9&lt;=AL9,0,(AI9-AL9)/AI9))</f>
        <v>0.03486006124002603</v>
      </c>
      <c r="AN9" s="110">
        <f>+AC9*AM9</f>
        <v>0.023260162089249217</v>
      </c>
      <c r="AO9" s="111">
        <f>+$AN9*AO$8</f>
        <v>0.016282113462474452</v>
      </c>
      <c r="AP9" s="112">
        <f>+$AD9*1000*AO9</f>
        <v>2333.3333333333335</v>
      </c>
      <c r="AQ9" s="113">
        <f>+AP9*0.00134102209</f>
        <v>3.1290515433333335</v>
      </c>
      <c r="AR9" s="114">
        <f>+($AD9*1000-AP9)/1000</f>
        <v>140.97320599959724</v>
      </c>
      <c r="AS9" s="115">
        <f>+$AN9*AS$8</f>
        <v>0.011630081044624608</v>
      </c>
      <c r="AT9" s="116">
        <f>+$AD9*1000*AS9</f>
        <v>1666.6666666666667</v>
      </c>
      <c r="AU9" s="117">
        <f>+AT9*0.00134102209</f>
        <v>2.2350368166666668</v>
      </c>
      <c r="AV9" s="118">
        <f>+($AD9*1000-AT9)/1000</f>
        <v>141.63987266626393</v>
      </c>
      <c r="AW9" s="119">
        <f>+$AN9*AW$8</f>
        <v>0.006978048626774765</v>
      </c>
      <c r="AX9" s="120">
        <f>+$AD9*1000*AW9</f>
        <v>1000</v>
      </c>
      <c r="AY9" s="121">
        <f>+AX9*0.00134102209</f>
        <v>1.34102209</v>
      </c>
      <c r="AZ9" s="122">
        <f>+($AD9*1000-AX9)/1000</f>
        <v>142.30653933293058</v>
      </c>
      <c r="BC9" s="10"/>
      <c r="BD9" s="10"/>
      <c r="BE9" s="10"/>
      <c r="BF9" s="10"/>
      <c r="BG9" s="10"/>
      <c r="BH9" s="10"/>
      <c r="BI9" s="10"/>
      <c r="BJ9" s="10"/>
      <c r="BK9" s="10"/>
    </row>
    <row r="10" spans="1:63" s="1" customFormat="1" ht="9.75" customHeight="1">
      <c r="A10" s="86" t="s">
        <v>30</v>
      </c>
      <c r="B10" s="87" t="s">
        <v>133</v>
      </c>
      <c r="C10" s="88">
        <v>6.9641</v>
      </c>
      <c r="D10" s="88">
        <v>1207.3</v>
      </c>
      <c r="E10" s="88">
        <v>232.154</v>
      </c>
      <c r="F10" s="88">
        <v>81</v>
      </c>
      <c r="G10" s="88">
        <v>25.05095</v>
      </c>
      <c r="H10" s="88">
        <v>6.81159</v>
      </c>
      <c r="I10" s="88">
        <v>1073.08</v>
      </c>
      <c r="J10" s="88">
        <v>209.371</v>
      </c>
      <c r="K10" s="89">
        <v>1591.407497674068</v>
      </c>
      <c r="L10" s="90">
        <v>1</v>
      </c>
      <c r="M10" s="91">
        <v>80</v>
      </c>
      <c r="N10" s="92">
        <f>+(M10-32)*0.555555555555556</f>
        <v>26.66666666666669</v>
      </c>
      <c r="O10" s="93">
        <f>+N10+273.15</f>
        <v>299.81666666666666</v>
      </c>
      <c r="P10" s="91">
        <v>120</v>
      </c>
      <c r="Q10" s="92">
        <f>+(P10-32)*5/9</f>
        <v>48.888888888888886</v>
      </c>
      <c r="R10" s="94">
        <f>IF(Q10&lt;F10,(10^(C10-(D10/(E10+Q10))))/760*14.696-14.696,(10^(H10-(I10/(J10+Q10))))/760*14.696-14.696)</f>
        <v>-5.686515686173383</v>
      </c>
      <c r="S10" s="93">
        <f>+Q10+273.15</f>
        <v>322.0388888888889</v>
      </c>
      <c r="T10" s="95">
        <v>1</v>
      </c>
      <c r="U10" s="91">
        <v>170</v>
      </c>
      <c r="V10" s="167">
        <f>+U10*5/9</f>
        <v>94.44444444444444</v>
      </c>
      <c r="W10" s="168">
        <f>+V10</f>
        <v>94.44444444444444</v>
      </c>
      <c r="X10" s="96">
        <v>45</v>
      </c>
      <c r="Y10" s="97">
        <f>+U10*T10*COS(RADIANS(X10))+M10</f>
        <v>200.20815280171308</v>
      </c>
      <c r="Z10" s="92">
        <f>+(Y10-32)*5/9</f>
        <v>93.4489737787295</v>
      </c>
      <c r="AA10" s="93">
        <f>+Z10+273.15</f>
        <v>366.5989737787295</v>
      </c>
      <c r="AB10" s="98">
        <v>1</v>
      </c>
      <c r="AC10" s="99">
        <f>+(Y10-P10)/(Y10-M10)*AB10</f>
        <v>0.6672438676769188</v>
      </c>
      <c r="AD10" s="100">
        <f>+(K10*0.09290304*L10*1000*AC10)/1000</f>
        <v>98.64973347879993</v>
      </c>
      <c r="AE10" s="101">
        <v>1</v>
      </c>
      <c r="AF10" s="102">
        <f>+IF((R10-AE10)&gt;=-14.696,R10-AE10,-14.695)</f>
        <v>-6.686515686173383</v>
      </c>
      <c r="AG10" s="103">
        <f>+AH10*9/5+32</f>
        <v>114.05367045161795</v>
      </c>
      <c r="AH10" s="104">
        <f>+IF((AF10+14.696)&lt;G10,D10/(-(LOG10((AF10+14.696)*760/14.696)-C10))-E10,I10/(-(LOG10((AF10+14.696)*760/14.696)-H10))-J10)</f>
        <v>45.58537247312108</v>
      </c>
      <c r="AI10" s="105">
        <f>+AH10+273.15</f>
        <v>318.73537247312106</v>
      </c>
      <c r="AJ10" s="106">
        <v>85</v>
      </c>
      <c r="AK10" s="107">
        <f>+(AJ10-32)*5/9</f>
        <v>29.444444444444443</v>
      </c>
      <c r="AL10" s="108">
        <f>+AK10+273.15</f>
        <v>302.59444444444443</v>
      </c>
      <c r="AM10" s="109">
        <f>+IF(AF10&lt;-14.696,0,IF(AI10&lt;=AL10,0,(AI10-AL10)/AI10))</f>
        <v>0.05064052948826001</v>
      </c>
      <c r="AN10" s="110">
        <f>+AC10*AM10</f>
        <v>0.033789582756953665</v>
      </c>
      <c r="AO10" s="111">
        <f>+$AN10*AO$8</f>
        <v>0.023652707929867563</v>
      </c>
      <c r="AP10" s="112">
        <f>+$AD10*1000*AO10</f>
        <v>2333.3333333333326</v>
      </c>
      <c r="AQ10" s="113">
        <f>+AP10*0.00134102209</f>
        <v>3.129051543333332</v>
      </c>
      <c r="AR10" s="114">
        <f>+($AD10*1000-AP10)/1000</f>
        <v>96.3164001454666</v>
      </c>
      <c r="AS10" s="115">
        <f>+$AN10*AS$8</f>
        <v>0.016894791378476832</v>
      </c>
      <c r="AT10" s="116">
        <f>+$AD10*1000*AS10</f>
        <v>1666.6666666666663</v>
      </c>
      <c r="AU10" s="117">
        <f>+AT10*0.00134102209</f>
        <v>2.235036816666666</v>
      </c>
      <c r="AV10" s="118">
        <f>+($AD10*1000-AT10)/1000</f>
        <v>96.98306681213326</v>
      </c>
      <c r="AW10" s="119">
        <f>+$AN10*AW$8</f>
        <v>0.0101368748270861</v>
      </c>
      <c r="AX10" s="120">
        <f>+$AD10*1000*AW10</f>
        <v>999.9999999999999</v>
      </c>
      <c r="AY10" s="121">
        <f>+AX10*0.00134102209</f>
        <v>1.3410220899999998</v>
      </c>
      <c r="AZ10" s="122">
        <f>+($AD10*1000-AX10)/1000</f>
        <v>97.64973347879993</v>
      </c>
      <c r="BC10" s="10"/>
      <c r="BD10" s="10"/>
      <c r="BE10" s="10"/>
      <c r="BF10" s="10"/>
      <c r="BG10" s="10"/>
      <c r="BH10" s="10"/>
      <c r="BI10" s="10"/>
      <c r="BJ10" s="10"/>
      <c r="BK10" s="10"/>
    </row>
    <row r="11" spans="1:63" s="1" customFormat="1" ht="9.75" customHeight="1">
      <c r="A11" s="86" t="s">
        <v>30</v>
      </c>
      <c r="B11" s="87" t="s">
        <v>142</v>
      </c>
      <c r="C11" s="88">
        <v>6.96559</v>
      </c>
      <c r="D11" s="88">
        <v>1071.54</v>
      </c>
      <c r="E11" s="88">
        <v>227.774</v>
      </c>
      <c r="F11" s="88">
        <v>25</v>
      </c>
      <c r="G11" s="88">
        <v>10.3003</v>
      </c>
      <c r="H11" s="88">
        <v>6.96559</v>
      </c>
      <c r="I11" s="88">
        <v>1071.54</v>
      </c>
      <c r="J11" s="88">
        <v>227.774</v>
      </c>
      <c r="K11" s="89">
        <v>1535.3622139762874</v>
      </c>
      <c r="L11" s="90">
        <v>1</v>
      </c>
      <c r="M11" s="91">
        <v>80</v>
      </c>
      <c r="N11" s="92">
        <f>+(M11-32)*0.555555555555556</f>
        <v>26.66666666666669</v>
      </c>
      <c r="O11" s="93">
        <f>+N11+273.15</f>
        <v>299.81666666666666</v>
      </c>
      <c r="P11" s="91">
        <v>120</v>
      </c>
      <c r="Q11" s="92">
        <f>+(P11-32)*5/9</f>
        <v>48.888888888888886</v>
      </c>
      <c r="R11" s="94">
        <f>IF(Q11&lt;F11,(10^(C11-(D11/(E11+Q11))))/760*14.696-14.696,(10^(H11-(I11/(J11+Q11))))/760*14.696-14.696)</f>
        <v>9.230904759008327</v>
      </c>
      <c r="S11" s="93">
        <f>+Q11+273.15</f>
        <v>322.0388888888889</v>
      </c>
      <c r="T11" s="95">
        <v>1</v>
      </c>
      <c r="U11" s="91">
        <v>170</v>
      </c>
      <c r="V11" s="167">
        <f>+U11*5/9</f>
        <v>94.44444444444444</v>
      </c>
      <c r="W11" s="168">
        <f>+V11</f>
        <v>94.44444444444444</v>
      </c>
      <c r="X11" s="96">
        <v>45</v>
      </c>
      <c r="Y11" s="97">
        <f>+U11*T11*COS(RADIANS(X11))+M11</f>
        <v>200.20815280171308</v>
      </c>
      <c r="Z11" s="92">
        <f>+(Y11-32)*5/9</f>
        <v>93.4489737787295</v>
      </c>
      <c r="AA11" s="93">
        <f>+Z11+273.15</f>
        <v>366.5989737787295</v>
      </c>
      <c r="AB11" s="98">
        <v>1</v>
      </c>
      <c r="AC11" s="99">
        <f>+(Y11-P11)/(Y11-M11)*AB11</f>
        <v>0.6672438676769188</v>
      </c>
      <c r="AD11" s="100">
        <f>+(K11*0.09290304*L11*1000*AC11)/1000</f>
        <v>95.1755432995966</v>
      </c>
      <c r="AE11" s="101">
        <v>2</v>
      </c>
      <c r="AF11" s="102">
        <f>+IF((R11-AE11)&gt;=-14.696,R11-AE11,-14.695)</f>
        <v>7.230904759008327</v>
      </c>
      <c r="AG11" s="103">
        <f>+AH11*9/5+32</f>
        <v>115.17296656683713</v>
      </c>
      <c r="AH11" s="104">
        <f>+IF((AF11+14.696)&lt;G11,D11/(-(LOG10((AF11+14.696)*760/14.696)-C11))-E11,I11/(-(LOG10((AF11+14.696)*760/14.696)-H11))-J11)</f>
        <v>46.20720364824285</v>
      </c>
      <c r="AI11" s="105">
        <f>+AH11+273.15</f>
        <v>319.35720364824283</v>
      </c>
      <c r="AJ11" s="106">
        <v>85</v>
      </c>
      <c r="AK11" s="107">
        <f>+(AJ11-32)*5/9</f>
        <v>29.444444444444443</v>
      </c>
      <c r="AL11" s="108">
        <f>+AK11+273.15</f>
        <v>302.59444444444443</v>
      </c>
      <c r="AM11" s="109">
        <f>+IF(AF11&lt;-14.696,0,IF(AI11&lt;=AL11,0,(AI11-AL11)/AI11))</f>
        <v>0.05248905931134655</v>
      </c>
      <c r="AN11" s="110">
        <f>+AC11*AM11</f>
        <v>0.03502300294562606</v>
      </c>
      <c r="AO11" s="111">
        <f>+$AN11*AO$8</f>
        <v>0.02451610206193824</v>
      </c>
      <c r="AP11" s="112">
        <f>+$AD11*1000*AO11</f>
        <v>2333.3333333333326</v>
      </c>
      <c r="AQ11" s="113">
        <f>+AP11*0.00134102209</f>
        <v>3.129051543333332</v>
      </c>
      <c r="AR11" s="114">
        <f>+($AD11*1000-AP11)/1000</f>
        <v>92.84220996626327</v>
      </c>
      <c r="AS11" s="115">
        <f>+$AN11*AS$8</f>
        <v>0.01751150147281303</v>
      </c>
      <c r="AT11" s="116">
        <f>+$AD11*1000*AS11</f>
        <v>1666.666666666666</v>
      </c>
      <c r="AU11" s="117">
        <f>+AT11*0.00134102209</f>
        <v>2.235036816666666</v>
      </c>
      <c r="AV11" s="118">
        <f>+($AD11*1000-AT11)/1000</f>
        <v>93.50887663292993</v>
      </c>
      <c r="AW11" s="119">
        <f>+$AN11*AW$8</f>
        <v>0.010506900883687819</v>
      </c>
      <c r="AX11" s="120">
        <f>+$AD11*1000*AW11</f>
        <v>999.9999999999998</v>
      </c>
      <c r="AY11" s="121">
        <f>+AX11*0.00134102209</f>
        <v>1.3410220899999996</v>
      </c>
      <c r="AZ11" s="122">
        <f>+($AD11*1000-AX11)/1000</f>
        <v>94.1755432995966</v>
      </c>
      <c r="BC11" s="10"/>
      <c r="BD11" s="10"/>
      <c r="BE11" s="10"/>
      <c r="BF11" s="10"/>
      <c r="BG11" s="10"/>
      <c r="BH11" s="10"/>
      <c r="BI11" s="10"/>
      <c r="BJ11" s="10"/>
      <c r="BK11" s="10"/>
    </row>
    <row r="12" spans="1:63" s="1" customFormat="1" ht="9.75" customHeight="1">
      <c r="A12" s="86" t="s">
        <v>30</v>
      </c>
      <c r="B12" s="87" t="s">
        <v>98</v>
      </c>
      <c r="C12" s="88">
        <v>6.85364</v>
      </c>
      <c r="D12" s="88">
        <v>933.59</v>
      </c>
      <c r="E12" s="88">
        <v>239.511</v>
      </c>
      <c r="F12" s="88">
        <v>-3.5</v>
      </c>
      <c r="G12" s="88">
        <v>12.4211626298</v>
      </c>
      <c r="H12" s="88">
        <v>7.00613</v>
      </c>
      <c r="I12" s="88">
        <v>999.04</v>
      </c>
      <c r="J12" s="88">
        <v>245.866</v>
      </c>
      <c r="K12" s="89">
        <v>1399.3644270407267</v>
      </c>
      <c r="L12" s="90">
        <v>1</v>
      </c>
      <c r="M12" s="91">
        <v>80</v>
      </c>
      <c r="N12" s="92">
        <f>+(M12-32)*0.555555555555556</f>
        <v>26.66666666666669</v>
      </c>
      <c r="O12" s="93">
        <f>+N12+273.15</f>
        <v>299.81666666666666</v>
      </c>
      <c r="P12" s="91">
        <v>120</v>
      </c>
      <c r="Q12" s="92">
        <f>+(P12-32)*5/9</f>
        <v>48.888888888888886</v>
      </c>
      <c r="R12" s="94">
        <f>IF(Q12&lt;F12,(10^(C12-(D12/(E12+Q12))))/760*14.696-14.696,(10^(H12-(I12/(J12+Q12))))/760*14.696-14.696)</f>
        <v>65.31009693676953</v>
      </c>
      <c r="S12" s="93">
        <f>+Q12+273.15</f>
        <v>322.0388888888889</v>
      </c>
      <c r="T12" s="95">
        <v>1</v>
      </c>
      <c r="U12" s="91">
        <v>170</v>
      </c>
      <c r="V12" s="167">
        <f>+U12*5/9</f>
        <v>94.44444444444444</v>
      </c>
      <c r="W12" s="168">
        <f>+V12</f>
        <v>94.44444444444444</v>
      </c>
      <c r="X12" s="96">
        <v>45</v>
      </c>
      <c r="Y12" s="97">
        <f>+U12*T12*COS(RADIANS(X12))+M12</f>
        <v>200.20815280171308</v>
      </c>
      <c r="Z12" s="92">
        <f>+(Y12-32)*5/9</f>
        <v>93.4489737787295</v>
      </c>
      <c r="AA12" s="93">
        <f>+Z12+273.15</f>
        <v>366.5989737787295</v>
      </c>
      <c r="AB12" s="98">
        <v>1</v>
      </c>
      <c r="AC12" s="99">
        <f>+(Y12-P12)/(Y12-M12)*AB12</f>
        <v>0.6672438676769188</v>
      </c>
      <c r="AD12" s="100">
        <f>+(K12*0.09290304*L12*1000*AC12)/1000</f>
        <v>86.74517869813022</v>
      </c>
      <c r="AE12" s="101">
        <v>2</v>
      </c>
      <c r="AF12" s="102">
        <f>+IF((R12-AE12)&gt;=-14.696,R12-AE12,-14.695)</f>
        <v>63.310096936769526</v>
      </c>
      <c r="AG12" s="103">
        <f>+AH12*9/5+32</f>
        <v>118.28453418427489</v>
      </c>
      <c r="AH12" s="104">
        <f>+IF((AF12+14.696)&lt;G12,D12/(-(LOG10((AF12+14.696)*760/14.696)-C12))-E12,I12/(-(LOG10((AF12+14.696)*760/14.696)-H12))-J12)</f>
        <v>47.935852324597164</v>
      </c>
      <c r="AI12" s="105">
        <f>+AH12+273.15</f>
        <v>321.0858523245971</v>
      </c>
      <c r="AJ12" s="106">
        <v>85</v>
      </c>
      <c r="AK12" s="107">
        <f>+(AJ12-32)*5/9</f>
        <v>29.444444444444443</v>
      </c>
      <c r="AL12" s="108">
        <f>+AK12+273.15</f>
        <v>302.59444444444443</v>
      </c>
      <c r="AM12" s="109">
        <f>+IF(AF12&lt;-14.696,0,IF(AI12&lt;=AL12,0,(AI12-AL12)/AI12))</f>
        <v>0.05759022936164455</v>
      </c>
      <c r="AN12" s="110">
        <f>+AC12*AM12</f>
        <v>0.03842672737966456</v>
      </c>
      <c r="AO12" s="111">
        <f>+$AN12*AO$8</f>
        <v>0.02689870916576519</v>
      </c>
      <c r="AP12" s="112">
        <f>+$AD12*1000*AO12</f>
        <v>2333.3333333333344</v>
      </c>
      <c r="AQ12" s="113">
        <f>+AP12*0.00134102209</f>
        <v>3.129051543333335</v>
      </c>
      <c r="AR12" s="114">
        <f>+($AD12*1000-AP12)/1000</f>
        <v>84.41184536479689</v>
      </c>
      <c r="AS12" s="115">
        <f>+$AN12*AS$8</f>
        <v>0.01921336368983228</v>
      </c>
      <c r="AT12" s="116">
        <f>+$AD12*1000*AS12</f>
        <v>1666.6666666666674</v>
      </c>
      <c r="AU12" s="117">
        <f>+AT12*0.00134102209</f>
        <v>2.2350368166666676</v>
      </c>
      <c r="AV12" s="118">
        <f>+($AD12*1000-AT12)/1000</f>
        <v>85.07851203146355</v>
      </c>
      <c r="AW12" s="119">
        <f>+$AN12*AW$8</f>
        <v>0.011528018213899366</v>
      </c>
      <c r="AX12" s="120">
        <f>+$AD12*1000*AW12</f>
        <v>1000.0000000000005</v>
      </c>
      <c r="AY12" s="121">
        <f>+AX12*0.00134102209</f>
        <v>1.3410220900000005</v>
      </c>
      <c r="AZ12" s="122">
        <f>+($AD12*1000-AX12)/1000</f>
        <v>85.74517869813022</v>
      </c>
      <c r="BC12" s="10"/>
      <c r="BD12" s="10"/>
      <c r="BE12" s="10"/>
      <c r="BF12" s="10"/>
      <c r="BG12" s="10"/>
      <c r="BH12" s="10"/>
      <c r="BI12" s="10"/>
      <c r="BJ12" s="10"/>
      <c r="BK12" s="10"/>
    </row>
    <row r="13" spans="1:63" s="1" customFormat="1" ht="9.75" customHeight="1">
      <c r="A13" s="86" t="s">
        <v>30</v>
      </c>
      <c r="B13" s="87" t="s">
        <v>144</v>
      </c>
      <c r="C13" s="88">
        <v>7.10736</v>
      </c>
      <c r="D13" s="88">
        <v>946.89</v>
      </c>
      <c r="E13" s="88">
        <v>248.645</v>
      </c>
      <c r="F13" s="88">
        <v>50</v>
      </c>
      <c r="G13" s="88">
        <v>167.157</v>
      </c>
      <c r="H13" s="88">
        <v>7.10736</v>
      </c>
      <c r="I13" s="88">
        <v>946.89</v>
      </c>
      <c r="J13" s="88">
        <v>248.645</v>
      </c>
      <c r="K13" s="89">
        <v>1367.927928051322</v>
      </c>
      <c r="L13" s="90">
        <v>1</v>
      </c>
      <c r="M13" s="91">
        <v>80</v>
      </c>
      <c r="N13" s="92">
        <f>+(M13-32)*0.555555555555556</f>
        <v>26.66666666666669</v>
      </c>
      <c r="O13" s="93">
        <f>+N13+273.15</f>
        <v>299.81666666666666</v>
      </c>
      <c r="P13" s="91">
        <v>120</v>
      </c>
      <c r="Q13" s="92">
        <f>+(P13-32)*5/9</f>
        <v>48.888888888888886</v>
      </c>
      <c r="R13" s="94">
        <f>IF(Q13&lt;F13,(10^(C13-(D13/(E13+Q13))))/760*14.696-14.696,(10^(H13-(I13/(J13+Q13))))/760*14.696-14.696)</f>
        <v>147.9654138426405</v>
      </c>
      <c r="S13" s="93">
        <f>+Q13+273.15</f>
        <v>322.0388888888889</v>
      </c>
      <c r="T13" s="95">
        <v>1</v>
      </c>
      <c r="U13" s="91">
        <v>170</v>
      </c>
      <c r="V13" s="167">
        <f>+U13*5/9</f>
        <v>94.44444444444444</v>
      </c>
      <c r="W13" s="168">
        <f>+V13</f>
        <v>94.44444444444444</v>
      </c>
      <c r="X13" s="96">
        <v>45</v>
      </c>
      <c r="Y13" s="97">
        <f>+U13*T13*COS(RADIANS(X13))+M13</f>
        <v>200.20815280171308</v>
      </c>
      <c r="Z13" s="92">
        <f>+(Y13-32)*5/9</f>
        <v>93.4489737787295</v>
      </c>
      <c r="AA13" s="93">
        <f>+Z13+273.15</f>
        <v>366.5989737787295</v>
      </c>
      <c r="AB13" s="98">
        <v>1</v>
      </c>
      <c r="AC13" s="99">
        <f>+(Y13-P13)/(Y13-M13)*AB13</f>
        <v>0.6672438676769188</v>
      </c>
      <c r="AD13" s="100">
        <f>+(K13*0.09290304*L13*1000*AC13)/1000</f>
        <v>84.79646207379362</v>
      </c>
      <c r="AE13" s="101">
        <v>2</v>
      </c>
      <c r="AF13" s="102">
        <f>+IF((R13-AE13)&gt;=-14.696,R13-AE13,-14.695)</f>
        <v>145.9654138426405</v>
      </c>
      <c r="AG13" s="103">
        <f>+AH13*9/5+32</f>
        <v>119.09733475007178</v>
      </c>
      <c r="AH13" s="104">
        <f>+IF((AF13+14.696)&lt;G13,D13/(-(LOG10((AF13+14.696)*760/14.696)-C13))-E13,I13/(-(LOG10((AF13+14.696)*760/14.696)-H13))-J13)</f>
        <v>48.38740819448432</v>
      </c>
      <c r="AI13" s="105">
        <f>+AH13+273.15</f>
        <v>321.5374081944843</v>
      </c>
      <c r="AJ13" s="106">
        <v>85</v>
      </c>
      <c r="AK13" s="107">
        <f>+(AJ13-32)*5/9</f>
        <v>29.444444444444443</v>
      </c>
      <c r="AL13" s="108">
        <f>+AK13+273.15</f>
        <v>302.59444444444443</v>
      </c>
      <c r="AM13" s="109">
        <f>+IF(AF13&lt;-14.696,0,IF(AI13&lt;=AL13,0,(AI13-AL13)/AI13))</f>
        <v>0.058913716622925875</v>
      </c>
      <c r="AN13" s="110">
        <f>+AC13*AM13</f>
        <v>0.039309816138703046</v>
      </c>
      <c r="AO13" s="111">
        <f>+$AN13*AO$8</f>
        <v>0.02751687129709213</v>
      </c>
      <c r="AP13" s="112">
        <f>+$AD13*1000*AO13</f>
        <v>2333.333333333333</v>
      </c>
      <c r="AQ13" s="113">
        <f>+AP13*0.00134102209</f>
        <v>3.129051543333333</v>
      </c>
      <c r="AR13" s="114">
        <f>+($AD13*1000-AP13)/1000</f>
        <v>82.46312874046029</v>
      </c>
      <c r="AS13" s="115">
        <f>+$AN13*AS$8</f>
        <v>0.019654908069351523</v>
      </c>
      <c r="AT13" s="116">
        <f>+$AD13*1000*AS13</f>
        <v>1666.6666666666665</v>
      </c>
      <c r="AU13" s="117">
        <f>+AT13*0.00134102209</f>
        <v>2.2350368166666663</v>
      </c>
      <c r="AV13" s="118">
        <f>+($AD13*1000-AT13)/1000</f>
        <v>83.12979540712695</v>
      </c>
      <c r="AW13" s="119">
        <f>+$AN13*AW$8</f>
        <v>0.011792944841610914</v>
      </c>
      <c r="AX13" s="120">
        <f>+$AD13*1000*AW13</f>
        <v>1000</v>
      </c>
      <c r="AY13" s="121">
        <f>+AX13*0.00134102209</f>
        <v>1.34102209</v>
      </c>
      <c r="AZ13" s="122">
        <f>+($AD13*1000-AX13)/1000</f>
        <v>83.79646207379362</v>
      </c>
      <c r="BC13" s="10"/>
      <c r="BD13" s="10"/>
      <c r="BE13" s="10"/>
      <c r="BF13" s="10"/>
      <c r="BG13" s="10"/>
      <c r="BH13" s="10"/>
      <c r="BI13" s="10"/>
      <c r="BJ13" s="10"/>
      <c r="BK13" s="10"/>
    </row>
    <row r="14" spans="1:63" s="1" customFormat="1" ht="9.75" customHeight="1">
      <c r="A14" s="86" t="s">
        <v>81</v>
      </c>
      <c r="B14" s="87"/>
      <c r="C14" s="88"/>
      <c r="D14" s="88"/>
      <c r="E14" s="88"/>
      <c r="F14" s="88"/>
      <c r="G14" s="88"/>
      <c r="H14" s="88"/>
      <c r="I14" s="88"/>
      <c r="J14" s="88"/>
      <c r="K14" s="89">
        <v>53.81955208354863</v>
      </c>
      <c r="L14" s="90">
        <v>1</v>
      </c>
      <c r="M14" s="123"/>
      <c r="N14" s="92">
        <f>+(M14-32)*0.555555555555556</f>
        <v>-17.777777777777793</v>
      </c>
      <c r="O14" s="93">
        <f>+N14+273.15</f>
        <v>255.37222222222218</v>
      </c>
      <c r="P14" s="91">
        <v>77</v>
      </c>
      <c r="Q14" s="92">
        <f aca="true" t="shared" si="0" ref="Q14:Q19">+(P14-32)*5/9</f>
        <v>25</v>
      </c>
      <c r="R14" s="123"/>
      <c r="S14" s="93">
        <f>+Q14+273.15</f>
        <v>298.15</v>
      </c>
      <c r="T14" s="95">
        <v>1</v>
      </c>
      <c r="U14" s="124">
        <v>-4.85</v>
      </c>
      <c r="V14" s="124"/>
      <c r="W14" s="124"/>
      <c r="X14" s="125"/>
      <c r="Y14" s="97"/>
      <c r="Z14" s="92"/>
      <c r="AA14" s="93"/>
      <c r="AB14" s="98">
        <v>1</v>
      </c>
      <c r="AC14" s="126">
        <v>0.2</v>
      </c>
      <c r="AD14" s="127">
        <f>+(K14*0.09290304*L14*1000*AC14*AB14*T14*(1+(25-Q14)*-U14/1000))/1000</f>
        <v>1.0000000000000004</v>
      </c>
      <c r="AE14" s="128"/>
      <c r="AF14" s="102"/>
      <c r="AG14" s="103"/>
      <c r="AH14" s="104"/>
      <c r="AI14" s="105"/>
      <c r="AJ14" s="129"/>
      <c r="AK14" s="130"/>
      <c r="AL14" s="131"/>
      <c r="AM14" s="132"/>
      <c r="AN14" s="133"/>
      <c r="AO14" s="134"/>
      <c r="AP14" s="135">
        <f>+$AD14*1000</f>
        <v>1000.0000000000005</v>
      </c>
      <c r="AQ14" s="136">
        <f aca="true" t="shared" si="1" ref="AQ14:AQ19">+AP14*0.00134102209</f>
        <v>1.3410220900000005</v>
      </c>
      <c r="AR14" s="137">
        <f>+(AP14/$AC14-AP14)/1000</f>
        <v>4.000000000000002</v>
      </c>
      <c r="AS14" s="138"/>
      <c r="AT14" s="139">
        <f>+$AD14*1000</f>
        <v>1000.0000000000005</v>
      </c>
      <c r="AU14" s="140">
        <f aca="true" t="shared" si="2" ref="AU14:AU19">+AT14*0.00134102209</f>
        <v>1.3410220900000005</v>
      </c>
      <c r="AV14" s="141">
        <f>+(AT14/$AC14-AT14)/1000</f>
        <v>4.000000000000002</v>
      </c>
      <c r="AW14" s="142"/>
      <c r="AX14" s="120">
        <f>+$AD14*1000</f>
        <v>1000.0000000000005</v>
      </c>
      <c r="AY14" s="121">
        <f aca="true" t="shared" si="3" ref="AY14:AY19">+AX14*0.00134102209</f>
        <v>1.3410220900000005</v>
      </c>
      <c r="AZ14" s="122">
        <f>+(AX14/$AC14-AX14)/1000</f>
        <v>4.000000000000002</v>
      </c>
      <c r="BC14" s="10"/>
      <c r="BD14" s="10"/>
      <c r="BE14" s="10"/>
      <c r="BF14" s="10"/>
      <c r="BG14" s="10"/>
      <c r="BH14" s="10"/>
      <c r="BI14" s="10"/>
      <c r="BJ14" s="10"/>
      <c r="BK14" s="10"/>
    </row>
    <row r="15" spans="1:63" s="1" customFormat="1" ht="9.75" customHeight="1">
      <c r="A15" s="86" t="s">
        <v>45</v>
      </c>
      <c r="B15" s="87" t="s">
        <v>121</v>
      </c>
      <c r="C15" s="88">
        <v>8.07131</v>
      </c>
      <c r="D15" s="88">
        <v>1730.63</v>
      </c>
      <c r="E15" s="88">
        <v>233.426</v>
      </c>
      <c r="F15" s="88">
        <f>+(99+100)/2</f>
        <v>99.5</v>
      </c>
      <c r="G15" s="88">
        <f>+(14.4362+14.5206)/2</f>
        <v>14.4784</v>
      </c>
      <c r="H15" s="88">
        <v>8.14019</v>
      </c>
      <c r="I15" s="88">
        <v>1810.94</v>
      </c>
      <c r="J15" s="88">
        <v>244.485</v>
      </c>
      <c r="K15" s="89">
        <v>610.054637698562</v>
      </c>
      <c r="L15" s="90">
        <v>1</v>
      </c>
      <c r="M15" s="91">
        <v>80</v>
      </c>
      <c r="N15" s="92">
        <f>+(M15-32)*0.555555555555556</f>
        <v>26.66666666666669</v>
      </c>
      <c r="O15" s="93">
        <f>+N15+273.15</f>
        <v>299.81666666666666</v>
      </c>
      <c r="P15" s="91">
        <v>180</v>
      </c>
      <c r="Q15" s="92">
        <f t="shared" si="0"/>
        <v>82.22222222222223</v>
      </c>
      <c r="R15" s="94">
        <f>IF(Q15&lt;F15,(10^(C15-(D15/(E15+Q15))))/760*14.696-14.696,(10^(H15-(I15/(J15+Q15))))/760*14.696-14.696)</f>
        <v>-7.198529076658618</v>
      </c>
      <c r="S15" s="93">
        <f>+Q15+273.15</f>
        <v>355.3722222222222</v>
      </c>
      <c r="T15" s="95">
        <v>1</v>
      </c>
      <c r="U15" s="91">
        <v>340</v>
      </c>
      <c r="V15" s="167">
        <f>+U15*5/9</f>
        <v>188.88888888888889</v>
      </c>
      <c r="W15" s="168">
        <f>+V15</f>
        <v>188.88888888888889</v>
      </c>
      <c r="X15" s="96">
        <v>0</v>
      </c>
      <c r="Y15" s="97">
        <f>+U15*T15*COS(RADIANS(X15))+M15</f>
        <v>420</v>
      </c>
      <c r="Z15" s="92">
        <f>+(Y15-32)*5/9</f>
        <v>215.55555555555554</v>
      </c>
      <c r="AA15" s="93">
        <f>+Z15+273.15</f>
        <v>488.7055555555555</v>
      </c>
      <c r="AB15" s="98">
        <v>1</v>
      </c>
      <c r="AC15" s="99">
        <f>+(Y15-P15)/(Y15-M15)*AB15</f>
        <v>0.7058823529411765</v>
      </c>
      <c r="AD15" s="100">
        <f>+(K15*0.09290304*L15*1000*AC15)/1000</f>
        <v>40.00653911173767</v>
      </c>
      <c r="AE15" s="101">
        <v>3</v>
      </c>
      <c r="AF15" s="102">
        <f>+IF((R15-AE15)&gt;=-14.696,R15-AE15,-14.695)</f>
        <v>-10.198529076658618</v>
      </c>
      <c r="AG15" s="103">
        <f>+AH15*9/5+32</f>
        <v>157.89507079962883</v>
      </c>
      <c r="AH15" s="104">
        <f>+IF((AF15+14.696)&lt;G15,D15/(-(LOG10((AF15+14.696)*760/14.696)-C15))-E15,I15/(-(LOG10((AF15+14.696)*760/14.696)-H15))-J15)</f>
        <v>69.94170599979378</v>
      </c>
      <c r="AI15" s="105">
        <f>+AH15+273.15</f>
        <v>343.09170599979376</v>
      </c>
      <c r="AJ15" s="106">
        <v>85</v>
      </c>
      <c r="AK15" s="107">
        <f>+(AJ15-32)*5/9</f>
        <v>29.444444444444443</v>
      </c>
      <c r="AL15" s="108">
        <f>+AK15+273.15</f>
        <v>302.59444444444443</v>
      </c>
      <c r="AM15" s="109">
        <f>+IF(AF15&lt;-14.696,0,IF(AI15&lt;=AL15,0,(AI15-AL15)/AI15))</f>
        <v>0.11803625924834706</v>
      </c>
      <c r="AN15" s="110">
        <f>+AC15*AM15</f>
        <v>0.08331971241059792</v>
      </c>
      <c r="AO15" s="111">
        <f>+$AN15*AO$8</f>
        <v>0.05832379868741854</v>
      </c>
      <c r="AP15" s="112">
        <f>+$AD15*1000*AO15</f>
        <v>2333.333333333324</v>
      </c>
      <c r="AQ15" s="113">
        <f t="shared" si="1"/>
        <v>3.1290515433333206</v>
      </c>
      <c r="AR15" s="114">
        <f>+($AD15*1000-AP15)/1000</f>
        <v>37.67320577840435</v>
      </c>
      <c r="AS15" s="115">
        <f>+$AN15*AS$8</f>
        <v>0.04165985620529896</v>
      </c>
      <c r="AT15" s="116">
        <f>+$AD15*1000*AS15</f>
        <v>1666.6666666666601</v>
      </c>
      <c r="AU15" s="117">
        <f t="shared" si="2"/>
        <v>2.235036816666658</v>
      </c>
      <c r="AV15" s="118">
        <f>+($AD15*1000-AT15)/1000</f>
        <v>38.339872445071016</v>
      </c>
      <c r="AW15" s="119">
        <f>+$AN15*AW$8</f>
        <v>0.024995913723179376</v>
      </c>
      <c r="AX15" s="120">
        <f>+$AD15*1000*AW15</f>
        <v>999.9999999999961</v>
      </c>
      <c r="AY15" s="121">
        <f t="shared" si="3"/>
        <v>1.3410220899999947</v>
      </c>
      <c r="AZ15" s="122">
        <f>+($AD15*1000-AX15)/1000</f>
        <v>39.00653911173768</v>
      </c>
      <c r="BC15" s="10"/>
      <c r="BD15" s="10"/>
      <c r="BE15" s="10"/>
      <c r="BF15" s="10"/>
      <c r="BG15" s="10"/>
      <c r="BH15" s="10"/>
      <c r="BI15" s="10"/>
      <c r="BJ15" s="10"/>
      <c r="BK15" s="10"/>
    </row>
    <row r="16" spans="1:63" s="1" customFormat="1" ht="9.75" customHeight="1">
      <c r="A16" s="86" t="s">
        <v>46</v>
      </c>
      <c r="B16" s="87" t="s">
        <v>121</v>
      </c>
      <c r="C16" s="88">
        <v>8.07131</v>
      </c>
      <c r="D16" s="88">
        <v>1730.63</v>
      </c>
      <c r="E16" s="88">
        <v>233.426</v>
      </c>
      <c r="F16" s="88">
        <f>+(99+100)/2</f>
        <v>99.5</v>
      </c>
      <c r="G16" s="88">
        <f>+(14.4362+14.5206)/2</f>
        <v>14.4784</v>
      </c>
      <c r="H16" s="88">
        <v>8.14019</v>
      </c>
      <c r="I16" s="88">
        <v>1810.94</v>
      </c>
      <c r="J16" s="88">
        <v>244.485</v>
      </c>
      <c r="K16" s="89">
        <v>288.92214449160093</v>
      </c>
      <c r="L16" s="90">
        <v>1</v>
      </c>
      <c r="M16" s="91">
        <v>80</v>
      </c>
      <c r="N16" s="92">
        <f>+(M16-32)*0.555555555555556</f>
        <v>26.66666666666669</v>
      </c>
      <c r="O16" s="93">
        <f>+N16+273.15</f>
        <v>299.81666666666666</v>
      </c>
      <c r="P16" s="143">
        <v>250</v>
      </c>
      <c r="Q16" s="92">
        <f t="shared" si="0"/>
        <v>121.11111111111111</v>
      </c>
      <c r="R16" s="94">
        <f>IF(Q16&lt;F16,(10^(C16-(D16/(E16+Q16))))/760*14.696-14.696,(10^(H16-(I16/(J16+Q16))))/760*14.696-14.696)</f>
        <v>15.03338200591997</v>
      </c>
      <c r="S16" s="93">
        <f>+Q16+273.15</f>
        <v>394.26111111111106</v>
      </c>
      <c r="T16" s="95">
        <v>2</v>
      </c>
      <c r="U16" s="91">
        <v>340</v>
      </c>
      <c r="V16" s="167">
        <f>+U16*5/9</f>
        <v>188.88888888888889</v>
      </c>
      <c r="W16" s="168">
        <f>+V16</f>
        <v>188.88888888888889</v>
      </c>
      <c r="X16" s="96">
        <v>0</v>
      </c>
      <c r="Y16" s="97">
        <f>+U16*T16*COS(RADIANS(X16))+M16</f>
        <v>760</v>
      </c>
      <c r="Z16" s="92">
        <f>+(Y16-32)*5/9</f>
        <v>404.44444444444446</v>
      </c>
      <c r="AA16" s="93">
        <f>+Z16+273.15</f>
        <v>677.5944444444444</v>
      </c>
      <c r="AB16" s="98">
        <v>1</v>
      </c>
      <c r="AC16" s="99">
        <f>+(Y16-P16)/(Y16-M16)*AB16</f>
        <v>0.75</v>
      </c>
      <c r="AD16" s="100">
        <f>+(K16*0.09290304*L16*1000*AC16)/1000</f>
        <v>20.131309159941736</v>
      </c>
      <c r="AE16" s="101">
        <v>5</v>
      </c>
      <c r="AF16" s="102">
        <f>+IF((R16-AE16)&gt;=-14.696,R16-AE16,-14.695)</f>
        <v>10.03338200591997</v>
      </c>
      <c r="AG16" s="103">
        <f>+AH16*9/5+32</f>
        <v>239.54420172463006</v>
      </c>
      <c r="AH16" s="104">
        <f>+IF((AF16+14.696)&lt;G16,D16/(-(LOG10((AF16+14.696)*760/14.696)-C16))-E16,I16/(-(LOG10((AF16+14.696)*760/14.696)-H16))-J16)</f>
        <v>115.30233429146114</v>
      </c>
      <c r="AI16" s="105">
        <f>+AH16+273.15</f>
        <v>388.4523342914611</v>
      </c>
      <c r="AJ16" s="106">
        <v>85</v>
      </c>
      <c r="AK16" s="107">
        <f>+(AJ16-32)*5/9</f>
        <v>29.444444444444443</v>
      </c>
      <c r="AL16" s="108">
        <f>+AK16+273.15</f>
        <v>302.59444444444443</v>
      </c>
      <c r="AM16" s="109">
        <f>+IF(AF16&lt;-14.696,0,IF(AI16&lt;=AL16,0,(AI16-AL16)/AI16))</f>
        <v>0.22102554745519004</v>
      </c>
      <c r="AN16" s="110">
        <f>+AC16*AM16</f>
        <v>0.16576916059139252</v>
      </c>
      <c r="AO16" s="111">
        <f>+$AN16*AO$8</f>
        <v>0.11603841241397475</v>
      </c>
      <c r="AP16" s="112">
        <f>+$AD16*1000*AO16</f>
        <v>2336.0051547345465</v>
      </c>
      <c r="AQ16" s="113">
        <f t="shared" si="1"/>
        <v>3.132634514852895</v>
      </c>
      <c r="AR16" s="114">
        <f>+($AD16*1000-AP16)/1000</f>
        <v>17.79530400520719</v>
      </c>
      <c r="AS16" s="115">
        <f>+$AN16*AS$8</f>
        <v>0.08288458029569626</v>
      </c>
      <c r="AT16" s="116">
        <f>+$AD16*1000*AS16</f>
        <v>1668.5751105246763</v>
      </c>
      <c r="AU16" s="117">
        <f t="shared" si="2"/>
        <v>2.2375960820377823</v>
      </c>
      <c r="AV16" s="118">
        <f>+($AD16*1000-AT16)/1000</f>
        <v>18.462734049417058</v>
      </c>
      <c r="AW16" s="119">
        <f>+$AN16*AW$8</f>
        <v>0.04973074817741775</v>
      </c>
      <c r="AX16" s="120">
        <f>+$AD16*1000*AW16</f>
        <v>1001.1450663148057</v>
      </c>
      <c r="AY16" s="121">
        <f t="shared" si="3"/>
        <v>1.3425576492226694</v>
      </c>
      <c r="AZ16" s="122">
        <f>+($AD16*1000-AX16)/1000</f>
        <v>19.130164093626927</v>
      </c>
      <c r="BC16" s="10"/>
      <c r="BD16" s="10"/>
      <c r="BE16" s="10"/>
      <c r="BF16" s="10"/>
      <c r="BG16" s="10"/>
      <c r="BH16" s="10"/>
      <c r="BI16" s="10"/>
      <c r="BJ16" s="10"/>
      <c r="BK16" s="10"/>
    </row>
    <row r="17" spans="1:63" s="1" customFormat="1" ht="9.75" customHeight="1">
      <c r="A17" s="86" t="s">
        <v>32</v>
      </c>
      <c r="B17" s="87" t="s">
        <v>121</v>
      </c>
      <c r="C17" s="88">
        <v>8.07131</v>
      </c>
      <c r="D17" s="88">
        <v>1730.63</v>
      </c>
      <c r="E17" s="88">
        <v>233.426</v>
      </c>
      <c r="F17" s="88">
        <f>+(99+100)/2</f>
        <v>99.5</v>
      </c>
      <c r="G17" s="88">
        <f>+(14.4362+14.5206)/2</f>
        <v>14.4784</v>
      </c>
      <c r="H17" s="88">
        <v>8.14019</v>
      </c>
      <c r="I17" s="88">
        <v>1810.94</v>
      </c>
      <c r="J17" s="88">
        <v>244.485</v>
      </c>
      <c r="K17" s="89">
        <v>207.70519473699176</v>
      </c>
      <c r="L17" s="90">
        <v>0.8</v>
      </c>
      <c r="M17" s="91">
        <v>80</v>
      </c>
      <c r="N17" s="92">
        <f>+(M17-32)*0.555555555555556</f>
        <v>26.66666666666669</v>
      </c>
      <c r="O17" s="93">
        <f>+N17+273.15</f>
        <v>299.81666666666666</v>
      </c>
      <c r="P17" s="143">
        <v>406.05216809635135</v>
      </c>
      <c r="Q17" s="92">
        <f t="shared" si="0"/>
        <v>207.80676005352854</v>
      </c>
      <c r="R17" s="94">
        <f>IF(Q17&lt;F17,(10^(C17-(D17/(E17+Q17))))/760*14.696-14.696,(10^(H17-(I17/(J17+Q17))))/760*14.696-14.696)</f>
        <v>249.9440706953171</v>
      </c>
      <c r="S17" s="93">
        <f>+Q17+273.15</f>
        <v>480.9567600535285</v>
      </c>
      <c r="T17" s="95">
        <v>20</v>
      </c>
      <c r="U17" s="91">
        <v>170</v>
      </c>
      <c r="V17" s="167">
        <f>+U17*5/9</f>
        <v>94.44444444444444</v>
      </c>
      <c r="W17" s="168">
        <f>+V17</f>
        <v>94.44444444444444</v>
      </c>
      <c r="X17" s="96">
        <v>0</v>
      </c>
      <c r="Y17" s="97">
        <f>+U17*T17*COS(RADIANS(X17))+M17</f>
        <v>3480</v>
      </c>
      <c r="Z17" s="92">
        <f>+(Y17-32)*5/9</f>
        <v>1915.5555555555557</v>
      </c>
      <c r="AA17" s="93">
        <f>+Z17+273.15</f>
        <v>2188.7055555555557</v>
      </c>
      <c r="AB17" s="98">
        <v>0.85</v>
      </c>
      <c r="AC17" s="99">
        <f>+(Y17-P17)/(Y17-M17)*AB17</f>
        <v>0.7684869579759123</v>
      </c>
      <c r="AD17" s="100">
        <f>+(K17*0.09290304*L17*1000*AC17)/1000</f>
        <v>11.86325244858491</v>
      </c>
      <c r="AE17" s="101">
        <v>20</v>
      </c>
      <c r="AF17" s="102">
        <f>+IF((R17-AE17)&gt;=-14.696,R17-AE17,-14.695)</f>
        <v>229.9440706953171</v>
      </c>
      <c r="AG17" s="103">
        <f>+AH17*9/5+32</f>
        <v>399.1714989138697</v>
      </c>
      <c r="AH17" s="104">
        <f>+IF((AF17+14.696)&lt;G17,D17/(-(LOG10((AF17+14.696)*760/14.696)-C17))-E17,I17/(-(LOG10((AF17+14.696)*760/14.696)-H17))-J17)</f>
        <v>203.98416606326094</v>
      </c>
      <c r="AI17" s="105">
        <f>+AH17+273.15</f>
        <v>477.1341660632609</v>
      </c>
      <c r="AJ17" s="106">
        <v>85</v>
      </c>
      <c r="AK17" s="107">
        <f>+(AJ17-32)*5/9</f>
        <v>29.444444444444443</v>
      </c>
      <c r="AL17" s="108">
        <f>+AK17+273.15</f>
        <v>302.59444444444443</v>
      </c>
      <c r="AM17" s="109">
        <f>+IF(AF17&lt;-14.696,0,IF(AI17&lt;=AL17,0,(AI17-AL17)/AI17))</f>
        <v>0.3658084749178811</v>
      </c>
      <c r="AN17" s="110">
        <f>+AC17*AM17</f>
        <v>0.2811190420914502</v>
      </c>
      <c r="AO17" s="111">
        <f>+$AN17*AO$8</f>
        <v>0.19678332946401514</v>
      </c>
      <c r="AP17" s="112">
        <f>+$AD17*1000*AO17</f>
        <v>2334.4903151046688</v>
      </c>
      <c r="AQ17" s="113">
        <f t="shared" si="1"/>
        <v>3.1306030814464214</v>
      </c>
      <c r="AR17" s="114">
        <f>+($AD17*1000-AP17)/1000</f>
        <v>9.52876213348024</v>
      </c>
      <c r="AS17" s="115">
        <f>+$AN17*AS$8</f>
        <v>0.1405595210457251</v>
      </c>
      <c r="AT17" s="116">
        <f>+$AD17*1000*AS17</f>
        <v>1667.4930822176207</v>
      </c>
      <c r="AU17" s="117">
        <f t="shared" si="2"/>
        <v>2.2361450581760156</v>
      </c>
      <c r="AV17" s="118">
        <f>+($AD17*1000-AT17)/1000</f>
        <v>10.19575936636729</v>
      </c>
      <c r="AW17" s="119">
        <f>+$AN17*AW$8</f>
        <v>0.08433571262743507</v>
      </c>
      <c r="AX17" s="120">
        <f>+$AD17*1000*AW17</f>
        <v>1000.4958493305724</v>
      </c>
      <c r="AY17" s="121">
        <f t="shared" si="3"/>
        <v>1.3416870349056091</v>
      </c>
      <c r="AZ17" s="122">
        <f>+($AD17*1000-AX17)/1000</f>
        <v>10.862756599254336</v>
      </c>
      <c r="BC17" s="10"/>
      <c r="BD17" s="10"/>
      <c r="BE17" s="10"/>
      <c r="BF17" s="10"/>
      <c r="BG17" s="10"/>
      <c r="BH17" s="10"/>
      <c r="BI17" s="10"/>
      <c r="BJ17" s="10"/>
      <c r="BK17" s="10"/>
    </row>
    <row r="18" spans="1:63" s="1" customFormat="1" ht="9.75" customHeight="1">
      <c r="A18" s="86" t="s">
        <v>33</v>
      </c>
      <c r="B18" s="87" t="s">
        <v>121</v>
      </c>
      <c r="C18" s="88">
        <v>8.07131</v>
      </c>
      <c r="D18" s="88">
        <v>1730.63</v>
      </c>
      <c r="E18" s="88">
        <v>233.426</v>
      </c>
      <c r="F18" s="88">
        <f>+(99+100)/2</f>
        <v>99.5</v>
      </c>
      <c r="G18" s="88">
        <f>+(14.4362+14.5206)/2</f>
        <v>14.4784</v>
      </c>
      <c r="H18" s="88">
        <v>8.14019</v>
      </c>
      <c r="I18" s="88">
        <v>1810.94</v>
      </c>
      <c r="J18" s="88">
        <v>244.485</v>
      </c>
      <c r="K18" s="89">
        <v>201.81371986278356</v>
      </c>
      <c r="L18" s="90">
        <v>0.8</v>
      </c>
      <c r="M18" s="91">
        <v>80</v>
      </c>
      <c r="N18" s="92">
        <f>+(M18-32)*0.555555555555556</f>
        <v>26.66666666666669</v>
      </c>
      <c r="O18" s="93">
        <f>+N18+273.15</f>
        <v>299.81666666666666</v>
      </c>
      <c r="P18" s="143">
        <v>426.48412885038465</v>
      </c>
      <c r="Q18" s="92">
        <f t="shared" si="0"/>
        <v>219.1578493613248</v>
      </c>
      <c r="R18" s="94">
        <f>IF(Q18&lt;F18,(10^(C18-(D18/(E18+Q18))))/760*14.696-14.696,(10^(H18-(I18/(J18+Q18))))/760*14.696-14.696)</f>
        <v>316.9548924224889</v>
      </c>
      <c r="S18" s="93">
        <f>+Q18+273.15</f>
        <v>492.30784936132477</v>
      </c>
      <c r="T18" s="95">
        <v>20</v>
      </c>
      <c r="U18" s="91">
        <v>170</v>
      </c>
      <c r="V18" s="167">
        <f>+U18*5/9</f>
        <v>94.44444444444444</v>
      </c>
      <c r="W18" s="168">
        <f>+V18</f>
        <v>94.44444444444444</v>
      </c>
      <c r="X18" s="96">
        <v>0</v>
      </c>
      <c r="Y18" s="97">
        <f>+U18*T18*COS(RADIANS(X18))+M18</f>
        <v>3480</v>
      </c>
      <c r="Z18" s="92">
        <f>+(Y18-32)*5/9</f>
        <v>1915.5555555555557</v>
      </c>
      <c r="AA18" s="93">
        <f>+Z18+273.15</f>
        <v>2188.7055555555557</v>
      </c>
      <c r="AB18" s="98">
        <v>0.85</v>
      </c>
      <c r="AC18" s="99">
        <f>+(Y18-P18)/(Y18-M18)*AB18</f>
        <v>0.7633789677874038</v>
      </c>
      <c r="AD18" s="100">
        <f>+(K18*0.09290304*L18*1000*AC18)/1000</f>
        <v>11.450139823908394</v>
      </c>
      <c r="AE18" s="101">
        <v>20</v>
      </c>
      <c r="AF18" s="102">
        <f>+IF((R18-AE18)&gt;=-14.696,R18-AE18,-14.695)</f>
        <v>296.9548924224889</v>
      </c>
      <c r="AG18" s="103">
        <f>+AH18*9/5+32</f>
        <v>420.7520533219478</v>
      </c>
      <c r="AH18" s="104">
        <f>+IF((AF18+14.696)&lt;G18,D18/(-(LOG10((AF18+14.696)*760/14.696)-C18))-E18,I18/(-(LOG10((AF18+14.696)*760/14.696)-H18))-J18)</f>
        <v>215.9733629566377</v>
      </c>
      <c r="AI18" s="105">
        <f>+AH18+273.15</f>
        <v>489.12336295663766</v>
      </c>
      <c r="AJ18" s="106">
        <v>85</v>
      </c>
      <c r="AK18" s="107">
        <f>+(AJ18-32)*5/9</f>
        <v>29.444444444444443</v>
      </c>
      <c r="AL18" s="108">
        <f>+AK18+273.15</f>
        <v>302.59444444444443</v>
      </c>
      <c r="AM18" s="109">
        <f>+IF(AF18&lt;-14.696,0,IF(AI18&lt;=AL18,0,(AI18-AL18)/AI18))</f>
        <v>0.3813535247727057</v>
      </c>
      <c r="AN18" s="110">
        <f>+AC18*AM18</f>
        <v>0.29111726010307615</v>
      </c>
      <c r="AO18" s="111">
        <f>+$AN18*AO$8</f>
        <v>0.2037820820721533</v>
      </c>
      <c r="AP18" s="112">
        <f>+$AD18*1000*AO18</f>
        <v>2333.333333333331</v>
      </c>
      <c r="AQ18" s="113">
        <f t="shared" si="1"/>
        <v>3.1290515433333304</v>
      </c>
      <c r="AR18" s="114">
        <f>+($AD18*1000-AP18)/1000</f>
        <v>9.116806490575062</v>
      </c>
      <c r="AS18" s="115">
        <f>+$AN18*AS$8</f>
        <v>0.14555863005153807</v>
      </c>
      <c r="AT18" s="116">
        <f>+$AD18*1000*AS18</f>
        <v>1666.6666666666652</v>
      </c>
      <c r="AU18" s="117">
        <f t="shared" si="2"/>
        <v>2.2350368166666645</v>
      </c>
      <c r="AV18" s="118">
        <f>+($AD18*1000-AT18)/1000</f>
        <v>9.78347315724173</v>
      </c>
      <c r="AW18" s="119">
        <f>+$AN18*AW$8</f>
        <v>0.08733517803092285</v>
      </c>
      <c r="AX18" s="120">
        <f>+$AD18*1000*AW18</f>
        <v>999.9999999999991</v>
      </c>
      <c r="AY18" s="121">
        <f t="shared" si="3"/>
        <v>1.3410220899999987</v>
      </c>
      <c r="AZ18" s="122">
        <f>+($AD18*1000-AX18)/1000</f>
        <v>10.450139823908394</v>
      </c>
      <c r="BC18" s="10"/>
      <c r="BD18" s="10"/>
      <c r="BE18" s="10"/>
      <c r="BF18" s="10"/>
      <c r="BG18" s="10"/>
      <c r="BH18" s="10"/>
      <c r="BI18" s="10"/>
      <c r="BJ18" s="10"/>
      <c r="BK18" s="10"/>
    </row>
    <row r="19" spans="1:63" s="1" customFormat="1" ht="9.75" customHeight="1">
      <c r="A19" s="86" t="s">
        <v>34</v>
      </c>
      <c r="B19" s="87" t="s">
        <v>121</v>
      </c>
      <c r="C19" s="88">
        <v>8.07131</v>
      </c>
      <c r="D19" s="88">
        <v>1730.63</v>
      </c>
      <c r="E19" s="88">
        <v>233.426</v>
      </c>
      <c r="F19" s="88">
        <f>+(99+100)/2</f>
        <v>99.5</v>
      </c>
      <c r="G19" s="88">
        <f>+(14.4362+14.5206)/2</f>
        <v>14.4784</v>
      </c>
      <c r="H19" s="88">
        <v>8.14019</v>
      </c>
      <c r="I19" s="88">
        <v>1810.94</v>
      </c>
      <c r="J19" s="88">
        <v>244.485</v>
      </c>
      <c r="K19" s="89">
        <v>371.8065146013411</v>
      </c>
      <c r="L19" s="90">
        <v>0.8</v>
      </c>
      <c r="M19" s="91">
        <v>80</v>
      </c>
      <c r="N19" s="92">
        <f>+(M19-32)*0.555555555555556</f>
        <v>26.66666666666669</v>
      </c>
      <c r="O19" s="93">
        <f>+N19+273.15</f>
        <v>299.81666666666666</v>
      </c>
      <c r="P19" s="143">
        <v>406.0383740959597</v>
      </c>
      <c r="Q19" s="92">
        <f t="shared" si="0"/>
        <v>207.7990967199776</v>
      </c>
      <c r="R19" s="94">
        <f>IF(Q19&lt;F19,(10^(C19-(D19/(E19+Q19))))/760*14.696-14.696,(10^(H19-(I19/(J19+Q19))))/760*14.696-14.696)</f>
        <v>249.9027346266545</v>
      </c>
      <c r="S19" s="93">
        <f>+Q19+273.15</f>
        <v>480.94909671997755</v>
      </c>
      <c r="T19" s="95">
        <v>20</v>
      </c>
      <c r="U19" s="91">
        <v>170</v>
      </c>
      <c r="V19" s="167">
        <f>+U19*5/9</f>
        <v>94.44444444444444</v>
      </c>
      <c r="W19" s="168">
        <f>+V19</f>
        <v>94.44444444444444</v>
      </c>
      <c r="X19" s="96">
        <v>0</v>
      </c>
      <c r="Y19" s="97">
        <f>+U19*T19*COS(RADIANS(X19))+M19</f>
        <v>3480</v>
      </c>
      <c r="Z19" s="92">
        <f>+(Y19-32)*5/9</f>
        <v>1915.5555555555557</v>
      </c>
      <c r="AA19" s="93">
        <f>+Z19+273.15</f>
        <v>2188.7055555555557</v>
      </c>
      <c r="AB19" s="98">
        <v>0.95</v>
      </c>
      <c r="AC19" s="99">
        <f>+(Y19-P19)/(Y19-M19)*AB19</f>
        <v>0.8589010425320113</v>
      </c>
      <c r="AD19" s="100">
        <f>+(K19*0.09290304*L19*1000*AC19)/1000</f>
        <v>23.734497270846056</v>
      </c>
      <c r="AE19" s="101">
        <v>20</v>
      </c>
      <c r="AF19" s="102">
        <f>+IF((R19-AE19)&gt;=-14.696,R19-AE19,-14.695)</f>
        <v>229.9027346266545</v>
      </c>
      <c r="AG19" s="103">
        <f>+AH19*9/5+32</f>
        <v>399.1568282992175</v>
      </c>
      <c r="AH19" s="104">
        <f>+IF((AF19+14.696)&lt;G19,D19/(-(LOG10((AF19+14.696)*760/14.696)-C19))-E19,I19/(-(LOG10((AF19+14.696)*760/14.696)-H19))-J19)</f>
        <v>203.97601572178752</v>
      </c>
      <c r="AI19" s="105">
        <f>+AH19+273.15</f>
        <v>477.1260157217875</v>
      </c>
      <c r="AJ19" s="106">
        <v>85</v>
      </c>
      <c r="AK19" s="107">
        <f>+(AJ19-32)*5/9</f>
        <v>29.444444444444443</v>
      </c>
      <c r="AL19" s="108">
        <f>+AK19+273.15</f>
        <v>302.59444444444443</v>
      </c>
      <c r="AM19" s="109">
        <f>+IF(AF19&lt;-14.696,0,IF(AI19&lt;=AL19,0,(AI19-AL19)/AI19))</f>
        <v>0.3657976415587293</v>
      </c>
      <c r="AN19" s="110">
        <f>+AC19*AM19</f>
        <v>0.31418397569054357</v>
      </c>
      <c r="AO19" s="111">
        <f>+$AN19*AO$8</f>
        <v>0.21992878298338048</v>
      </c>
      <c r="AP19" s="112">
        <f>+$AD19*1000*AO19</f>
        <v>5219.899099499538</v>
      </c>
      <c r="AQ19" s="113">
        <f t="shared" si="1"/>
        <v>6.9999999999999885</v>
      </c>
      <c r="AR19" s="114">
        <f>+($AD19*1000-AP19)/1000</f>
        <v>18.514598171346517</v>
      </c>
      <c r="AS19" s="115">
        <f>+$AN19*AS$8</f>
        <v>0.15709198784527179</v>
      </c>
      <c r="AT19" s="116">
        <f>+$AD19*1000*AS19</f>
        <v>3728.499356785385</v>
      </c>
      <c r="AU19" s="117">
        <f t="shared" si="2"/>
        <v>4.999999999999992</v>
      </c>
      <c r="AV19" s="118">
        <f>+($AD19*1000-AT19)/1000</f>
        <v>20.00599791406067</v>
      </c>
      <c r="AW19" s="119">
        <f>+$AN19*AW$8</f>
        <v>0.09425519270716307</v>
      </c>
      <c r="AX19" s="120">
        <f>+$AD19*1000*AW19</f>
        <v>2237.099614071231</v>
      </c>
      <c r="AY19" s="121">
        <f t="shared" si="3"/>
        <v>2.9999999999999956</v>
      </c>
      <c r="AZ19" s="122">
        <f>+($AD19*1000-AX19)/1000</f>
        <v>21.497397656774826</v>
      </c>
      <c r="BC19" s="10"/>
      <c r="BD19" s="10"/>
      <c r="BE19" s="10"/>
      <c r="BF19" s="10"/>
      <c r="BG19" s="10"/>
      <c r="BH19" s="10"/>
      <c r="BI19" s="10"/>
      <c r="BJ19" s="10"/>
      <c r="BK19" s="10"/>
    </row>
    <row r="20" spans="1:63" s="1" customFormat="1" ht="9.75" customHeight="1">
      <c r="A20" s="71"/>
      <c r="B20" s="71"/>
      <c r="AW20" s="144"/>
      <c r="AX20" s="144"/>
      <c r="AY20" s="144"/>
      <c r="BC20" s="10"/>
      <c r="BD20" s="10"/>
      <c r="BE20" s="10"/>
      <c r="BF20" s="10"/>
      <c r="BG20" s="10"/>
      <c r="BH20" s="10"/>
      <c r="BI20" s="10"/>
      <c r="BJ20" s="10"/>
      <c r="BK20" s="10"/>
    </row>
    <row r="21" spans="1:56" s="51" customFormat="1" ht="9.75" customHeight="1">
      <c r="A21" s="50"/>
      <c r="B21" s="50"/>
      <c r="C21" s="61"/>
      <c r="D21" s="61"/>
      <c r="E21" s="61"/>
      <c r="F21" s="61"/>
      <c r="G21" s="61"/>
      <c r="H21" s="61"/>
      <c r="I21" s="61"/>
      <c r="J21" s="61"/>
      <c r="K21" s="62"/>
      <c r="L21" s="62"/>
      <c r="M21" s="63" t="s">
        <v>72</v>
      </c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176" t="s">
        <v>3</v>
      </c>
      <c r="Y21" s="149" t="s">
        <v>165</v>
      </c>
      <c r="Z21" s="149" t="s">
        <v>165</v>
      </c>
      <c r="AA21" s="149" t="s">
        <v>165</v>
      </c>
      <c r="AB21" s="177" t="s">
        <v>62</v>
      </c>
      <c r="AC21" s="177" t="s">
        <v>5</v>
      </c>
      <c r="AD21" s="177" t="s">
        <v>5</v>
      </c>
      <c r="AE21" s="157" t="s">
        <v>52</v>
      </c>
      <c r="AF21" s="169" t="s">
        <v>73</v>
      </c>
      <c r="AG21" s="157" t="s">
        <v>66</v>
      </c>
      <c r="AH21" s="157" t="s">
        <v>66</v>
      </c>
      <c r="AI21" s="157" t="s">
        <v>66</v>
      </c>
      <c r="AJ21" s="157" t="s">
        <v>35</v>
      </c>
      <c r="AK21" s="157" t="s">
        <v>35</v>
      </c>
      <c r="AL21" s="157" t="s">
        <v>35</v>
      </c>
      <c r="AM21" s="157" t="s">
        <v>67</v>
      </c>
      <c r="AN21" s="160" t="s">
        <v>4</v>
      </c>
      <c r="AO21" s="161" t="s">
        <v>4</v>
      </c>
      <c r="AP21" s="64" t="s">
        <v>13</v>
      </c>
      <c r="AQ21" s="64" t="s">
        <v>13</v>
      </c>
      <c r="AR21" s="64" t="s">
        <v>37</v>
      </c>
      <c r="AS21" s="164" t="s">
        <v>4</v>
      </c>
      <c r="AT21" s="164" t="s">
        <v>13</v>
      </c>
      <c r="AU21" s="164" t="s">
        <v>13</v>
      </c>
      <c r="AV21" s="164" t="s">
        <v>37</v>
      </c>
      <c r="AW21" s="166" t="s">
        <v>4</v>
      </c>
      <c r="AX21" s="166" t="s">
        <v>13</v>
      </c>
      <c r="AY21" s="166" t="s">
        <v>13</v>
      </c>
      <c r="AZ21" s="166" t="s">
        <v>37</v>
      </c>
      <c r="BC21" s="65"/>
      <c r="BD21" s="65"/>
    </row>
    <row r="22" spans="1:61" s="1" customFormat="1" ht="9.75" customHeight="1">
      <c r="A22" s="66"/>
      <c r="B22" s="66"/>
      <c r="C22" s="66"/>
      <c r="D22" s="66"/>
      <c r="E22" s="66"/>
      <c r="F22" s="66"/>
      <c r="G22" s="66"/>
      <c r="H22" s="66"/>
      <c r="I22" s="66"/>
      <c r="J22" s="66"/>
      <c r="K22" s="149" t="s">
        <v>5</v>
      </c>
      <c r="L22" s="149" t="s">
        <v>5</v>
      </c>
      <c r="M22" s="149" t="s">
        <v>58</v>
      </c>
      <c r="N22" s="149" t="s">
        <v>58</v>
      </c>
      <c r="O22" s="149" t="s">
        <v>58</v>
      </c>
      <c r="P22" s="149" t="s">
        <v>60</v>
      </c>
      <c r="Q22" s="149" t="s">
        <v>60</v>
      </c>
      <c r="R22" s="149" t="s">
        <v>6</v>
      </c>
      <c r="S22" s="149" t="s">
        <v>60</v>
      </c>
      <c r="T22" s="149" t="s">
        <v>7</v>
      </c>
      <c r="U22" s="149" t="s">
        <v>8</v>
      </c>
      <c r="V22" s="149" t="s">
        <v>8</v>
      </c>
      <c r="W22" s="149" t="s">
        <v>8</v>
      </c>
      <c r="X22" s="150" t="s">
        <v>9</v>
      </c>
      <c r="Y22" s="67" t="s">
        <v>166</v>
      </c>
      <c r="Z22" s="67" t="s">
        <v>166</v>
      </c>
      <c r="AA22" s="67" t="s">
        <v>166</v>
      </c>
      <c r="AB22" s="154"/>
      <c r="AC22" s="153" t="s">
        <v>65</v>
      </c>
      <c r="AD22" s="153" t="s">
        <v>11</v>
      </c>
      <c r="AE22" s="155" t="s">
        <v>53</v>
      </c>
      <c r="AF22" s="172" t="s">
        <v>55</v>
      </c>
      <c r="AG22" s="155" t="s">
        <v>40</v>
      </c>
      <c r="AH22" s="155" t="s">
        <v>40</v>
      </c>
      <c r="AI22" s="155" t="s">
        <v>40</v>
      </c>
      <c r="AJ22" s="155" t="s">
        <v>40</v>
      </c>
      <c r="AK22" s="155" t="s">
        <v>40</v>
      </c>
      <c r="AL22" s="155" t="s">
        <v>40</v>
      </c>
      <c r="AM22" s="155" t="s">
        <v>12</v>
      </c>
      <c r="AN22" s="159" t="s">
        <v>12</v>
      </c>
      <c r="AO22" s="162" t="s">
        <v>49</v>
      </c>
      <c r="AP22" s="162" t="s">
        <v>21</v>
      </c>
      <c r="AQ22" s="162" t="s">
        <v>21</v>
      </c>
      <c r="AR22" s="162" t="s">
        <v>38</v>
      </c>
      <c r="AS22" s="163" t="s">
        <v>49</v>
      </c>
      <c r="AT22" s="163" t="s">
        <v>21</v>
      </c>
      <c r="AU22" s="163" t="s">
        <v>21</v>
      </c>
      <c r="AV22" s="163" t="s">
        <v>38</v>
      </c>
      <c r="AW22" s="165" t="s">
        <v>49</v>
      </c>
      <c r="AX22" s="165" t="s">
        <v>21</v>
      </c>
      <c r="AY22" s="165" t="s">
        <v>21</v>
      </c>
      <c r="AZ22" s="165" t="s">
        <v>38</v>
      </c>
      <c r="BC22" s="10"/>
      <c r="BD22" s="10"/>
      <c r="BI22" s="71"/>
    </row>
    <row r="23" spans="1:56" s="1" customFormat="1" ht="9.75" customHeight="1">
      <c r="A23" s="66"/>
      <c r="B23" s="66"/>
      <c r="C23" s="66"/>
      <c r="D23" s="66"/>
      <c r="E23" s="66"/>
      <c r="F23" s="66"/>
      <c r="G23" s="66"/>
      <c r="H23" s="66"/>
      <c r="I23" s="66"/>
      <c r="J23" s="66"/>
      <c r="K23" s="67" t="s">
        <v>14</v>
      </c>
      <c r="L23" s="67" t="s">
        <v>15</v>
      </c>
      <c r="M23" s="67" t="s">
        <v>59</v>
      </c>
      <c r="N23" s="67" t="s">
        <v>59</v>
      </c>
      <c r="O23" s="67" t="s">
        <v>59</v>
      </c>
      <c r="P23" s="67" t="s">
        <v>61</v>
      </c>
      <c r="Q23" s="67" t="s">
        <v>61</v>
      </c>
      <c r="R23" s="67" t="s">
        <v>54</v>
      </c>
      <c r="S23" s="67" t="s">
        <v>61</v>
      </c>
      <c r="T23" s="67" t="s">
        <v>17</v>
      </c>
      <c r="U23" s="67" t="s">
        <v>16</v>
      </c>
      <c r="V23" s="67" t="s">
        <v>16</v>
      </c>
      <c r="W23" s="67" t="s">
        <v>16</v>
      </c>
      <c r="X23" s="151" t="s">
        <v>18</v>
      </c>
      <c r="Y23" s="152" t="s">
        <v>10</v>
      </c>
      <c r="Z23" s="152" t="s">
        <v>10</v>
      </c>
      <c r="AA23" s="152" t="s">
        <v>10</v>
      </c>
      <c r="AB23" s="86"/>
      <c r="AC23" s="154" t="s">
        <v>64</v>
      </c>
      <c r="AD23" s="154" t="s">
        <v>19</v>
      </c>
      <c r="AE23" s="156" t="s">
        <v>68</v>
      </c>
      <c r="AF23" s="174" t="s">
        <v>54</v>
      </c>
      <c r="AG23" s="156" t="s">
        <v>16</v>
      </c>
      <c r="AH23" s="156" t="s">
        <v>16</v>
      </c>
      <c r="AI23" s="156" t="s">
        <v>16</v>
      </c>
      <c r="AJ23" s="156" t="s">
        <v>16</v>
      </c>
      <c r="AK23" s="156" t="s">
        <v>16</v>
      </c>
      <c r="AL23" s="156" t="s">
        <v>16</v>
      </c>
      <c r="AM23" s="156" t="s">
        <v>50</v>
      </c>
      <c r="AN23" s="158" t="s">
        <v>50</v>
      </c>
      <c r="AO23" s="68" t="s">
        <v>20</v>
      </c>
      <c r="AP23" s="68" t="s">
        <v>19</v>
      </c>
      <c r="AQ23" s="68" t="s">
        <v>19</v>
      </c>
      <c r="AR23" s="68" t="s">
        <v>19</v>
      </c>
      <c r="AS23" s="69" t="s">
        <v>22</v>
      </c>
      <c r="AT23" s="69" t="s">
        <v>19</v>
      </c>
      <c r="AU23" s="69" t="s">
        <v>19</v>
      </c>
      <c r="AV23" s="69" t="s">
        <v>19</v>
      </c>
      <c r="AW23" s="70" t="s">
        <v>23</v>
      </c>
      <c r="AX23" s="70" t="s">
        <v>19</v>
      </c>
      <c r="AY23" s="70" t="s">
        <v>19</v>
      </c>
      <c r="AZ23" s="70" t="s">
        <v>19</v>
      </c>
      <c r="BC23" s="10"/>
      <c r="BD23" s="10"/>
    </row>
    <row r="24" spans="1:63" s="49" customFormat="1" ht="9.75" customHeight="1">
      <c r="A24" s="72"/>
      <c r="B24" s="72"/>
      <c r="C24" s="72"/>
      <c r="D24" s="72"/>
      <c r="E24" s="72"/>
      <c r="F24" s="72"/>
      <c r="G24" s="72"/>
      <c r="H24" s="72"/>
      <c r="I24" s="72"/>
      <c r="J24" s="72"/>
      <c r="K24" s="73" t="s">
        <v>173</v>
      </c>
      <c r="L24" s="73" t="s">
        <v>172</v>
      </c>
      <c r="M24" s="73" t="s">
        <v>57</v>
      </c>
      <c r="N24" s="73" t="s">
        <v>94</v>
      </c>
      <c r="O24" s="73" t="s">
        <v>164</v>
      </c>
      <c r="P24" s="73" t="s">
        <v>57</v>
      </c>
      <c r="Q24" s="73" t="s">
        <v>94</v>
      </c>
      <c r="R24" s="73" t="s">
        <v>48</v>
      </c>
      <c r="S24" s="73" t="s">
        <v>164</v>
      </c>
      <c r="T24" s="73" t="s">
        <v>27</v>
      </c>
      <c r="U24" s="73" t="s">
        <v>28</v>
      </c>
      <c r="V24" s="73" t="s">
        <v>170</v>
      </c>
      <c r="W24" s="73" t="s">
        <v>28</v>
      </c>
      <c r="X24" s="74" t="s">
        <v>29</v>
      </c>
      <c r="Y24" s="73" t="s">
        <v>57</v>
      </c>
      <c r="Z24" s="73" t="s">
        <v>94</v>
      </c>
      <c r="AA24" s="73" t="s">
        <v>164</v>
      </c>
      <c r="AB24" s="75" t="s">
        <v>63</v>
      </c>
      <c r="AC24" s="75" t="s">
        <v>63</v>
      </c>
      <c r="AD24" s="75" t="s">
        <v>21</v>
      </c>
      <c r="AE24" s="76" t="s">
        <v>69</v>
      </c>
      <c r="AF24" s="173" t="s">
        <v>48</v>
      </c>
      <c r="AG24" s="76" t="s">
        <v>24</v>
      </c>
      <c r="AH24" s="76" t="s">
        <v>25</v>
      </c>
      <c r="AI24" s="76" t="s">
        <v>26</v>
      </c>
      <c r="AJ24" s="76" t="s">
        <v>24</v>
      </c>
      <c r="AK24" s="76" t="s">
        <v>25</v>
      </c>
      <c r="AL24" s="76" t="s">
        <v>26</v>
      </c>
      <c r="AM24" s="76" t="s">
        <v>39</v>
      </c>
      <c r="AN24" s="77" t="s">
        <v>39</v>
      </c>
      <c r="AO24" s="78">
        <v>0.7</v>
      </c>
      <c r="AP24" s="79" t="s">
        <v>167</v>
      </c>
      <c r="AQ24" s="79" t="s">
        <v>168</v>
      </c>
      <c r="AR24" s="79" t="s">
        <v>169</v>
      </c>
      <c r="AS24" s="80">
        <v>0.5</v>
      </c>
      <c r="AT24" s="81" t="s">
        <v>167</v>
      </c>
      <c r="AU24" s="81" t="s">
        <v>168</v>
      </c>
      <c r="AV24" s="81" t="s">
        <v>169</v>
      </c>
      <c r="AW24" s="82">
        <v>0.3</v>
      </c>
      <c r="AX24" s="83" t="s">
        <v>167</v>
      </c>
      <c r="AY24" s="83" t="s">
        <v>168</v>
      </c>
      <c r="AZ24" s="83" t="s">
        <v>169</v>
      </c>
      <c r="BC24" s="84"/>
      <c r="BD24" s="84"/>
      <c r="BE24" s="85"/>
      <c r="BF24" s="85"/>
      <c r="BG24" s="85"/>
      <c r="BH24" s="85"/>
      <c r="BI24" s="85"/>
      <c r="BK24" s="85"/>
    </row>
    <row r="25" spans="1:63" s="1" customFormat="1" ht="9.75" customHeight="1">
      <c r="A25" s="86" t="s">
        <v>30</v>
      </c>
      <c r="B25" s="87" t="s">
        <v>121</v>
      </c>
      <c r="C25" s="88">
        <v>8.07131</v>
      </c>
      <c r="D25" s="88">
        <v>1730.63</v>
      </c>
      <c r="E25" s="88">
        <v>233.426</v>
      </c>
      <c r="F25" s="88">
        <f aca="true" t="shared" si="4" ref="F25:F31">+(99+100)/2</f>
        <v>99.5</v>
      </c>
      <c r="G25" s="88">
        <f aca="true" t="shared" si="5" ref="G25:G31">+(14.4362+14.5206)/2</f>
        <v>14.4784</v>
      </c>
      <c r="H25" s="88">
        <v>8.14019</v>
      </c>
      <c r="I25" s="88">
        <v>1810.94</v>
      </c>
      <c r="J25" s="88">
        <v>244.485</v>
      </c>
      <c r="K25" s="89">
        <v>2311.8065616381905</v>
      </c>
      <c r="L25" s="90">
        <v>1</v>
      </c>
      <c r="M25" s="91">
        <v>80</v>
      </c>
      <c r="N25" s="92">
        <f>+(M25-32)*0.555555555555556</f>
        <v>26.66666666666669</v>
      </c>
      <c r="O25" s="93">
        <f>+N25+273.15</f>
        <v>299.81666666666666</v>
      </c>
      <c r="P25" s="145">
        <f>+Q25*1.8+32</f>
        <v>120.00000000000004</v>
      </c>
      <c r="Q25" s="92">
        <f>IF((R25+14.696)&lt;F25,D25/(-(LOG10((R25+14.696)*760/14.696)-C25))-E25,I25/(-(LOG10((R25+14.696)*760/14.696)-H25))-J376)</f>
        <v>48.888888888888914</v>
      </c>
      <c r="R25" s="94">
        <f aca="true" t="shared" si="6" ref="R25:R31">+AE25+AF25</f>
        <v>-13.007291001035533</v>
      </c>
      <c r="S25" s="93">
        <f>+Q25+273.15</f>
        <v>322.0388888888889</v>
      </c>
      <c r="T25" s="95">
        <v>1</v>
      </c>
      <c r="U25" s="91">
        <v>170</v>
      </c>
      <c r="V25" s="167">
        <f aca="true" t="shared" si="7" ref="V25:V31">+U25*5/9</f>
        <v>94.44444444444444</v>
      </c>
      <c r="W25" s="168">
        <f aca="true" t="shared" si="8" ref="W25:W31">+V25</f>
        <v>94.44444444444444</v>
      </c>
      <c r="X25" s="96">
        <v>45</v>
      </c>
      <c r="Y25" s="97">
        <f aca="true" t="shared" si="9" ref="Y25:Y31">+U25*T25*COS(RADIANS(X25))+M25</f>
        <v>200.20815280171308</v>
      </c>
      <c r="Z25" s="92">
        <f aca="true" t="shared" si="10" ref="Z25:Z31">+(Y25-32)*5/9</f>
        <v>93.4489737787295</v>
      </c>
      <c r="AA25" s="93">
        <f>+Z25+273.15</f>
        <v>366.5989737787295</v>
      </c>
      <c r="AB25" s="98">
        <v>1</v>
      </c>
      <c r="AC25" s="99">
        <f aca="true" t="shared" si="11" ref="AC25:AC31">+(Y25-P25)/(Y25-M25)*AB25</f>
        <v>0.6672438676769185</v>
      </c>
      <c r="AD25" s="100">
        <f aca="true" t="shared" si="12" ref="AD25:AD31">+(K25*0.09290304*L25*1000*AC25)/1000</f>
        <v>143.30653933292982</v>
      </c>
      <c r="AE25" s="101">
        <v>0.6</v>
      </c>
      <c r="AF25" s="146">
        <v>-13.607291001035533</v>
      </c>
      <c r="AG25" s="103">
        <f aca="true" t="shared" si="13" ref="AG25:AG31">+AH25*9/5+32</f>
        <v>104.67303267959274</v>
      </c>
      <c r="AH25" s="104">
        <f aca="true" t="shared" si="14" ref="AH25:AH31">+IF((AF25+14.696)&lt;G25,D25/(-(LOG10((AF25+14.696)*760/14.696)-C25))-E25,I25/(-(LOG10((AF25+14.696)*760/14.696)-H25))-J25)</f>
        <v>40.373907044218186</v>
      </c>
      <c r="AI25" s="105">
        <f>+AH25+273.15</f>
        <v>313.52390704421816</v>
      </c>
      <c r="AJ25" s="106">
        <v>85</v>
      </c>
      <c r="AK25" s="107">
        <f aca="true" t="shared" si="15" ref="AK25:AK30">+(AJ25-32)*5/9</f>
        <v>29.444444444444443</v>
      </c>
      <c r="AL25" s="108">
        <f>+AK25+273.15</f>
        <v>302.59444444444443</v>
      </c>
      <c r="AM25" s="109">
        <f aca="true" t="shared" si="16" ref="AM25:AM30">+IF(AF25&lt;-14.696,0,IF(AI25&lt;=AL25,0,(AI25-AL25)/AI25))</f>
        <v>0.034860061240026205</v>
      </c>
      <c r="AN25" s="110">
        <f>+AC25*AM25</f>
        <v>0.02326016208924932</v>
      </c>
      <c r="AO25" s="111">
        <f>+$AN25*AO$24</f>
        <v>0.016282113462474525</v>
      </c>
      <c r="AP25" s="112">
        <f>+$AD25*1000*AO25</f>
        <v>2333.3333333333317</v>
      </c>
      <c r="AQ25" s="113">
        <f>+AP25*0.00134102209</f>
        <v>3.129051543333331</v>
      </c>
      <c r="AR25" s="114">
        <f>+($AD25*1000-AP25)/1000</f>
        <v>140.97320599959647</v>
      </c>
      <c r="AS25" s="115">
        <f>+$AN25*AS$24</f>
        <v>0.01163008104462466</v>
      </c>
      <c r="AT25" s="116">
        <f>+$AD25*1000*AS25</f>
        <v>1666.6666666666654</v>
      </c>
      <c r="AU25" s="117">
        <f>+AT25*0.00134102209</f>
        <v>2.235036816666665</v>
      </c>
      <c r="AV25" s="118">
        <f>+($AD25*1000-AT25)/1000</f>
        <v>141.63987266626316</v>
      </c>
      <c r="AW25" s="119">
        <f>+$AN25*AW$24</f>
        <v>0.006978048626774796</v>
      </c>
      <c r="AX25" s="120">
        <f>+$AD25*1000*AW25</f>
        <v>999.9999999999992</v>
      </c>
      <c r="AY25" s="121">
        <f>+AX25*0.00134102209</f>
        <v>1.341022089999999</v>
      </c>
      <c r="AZ25" s="122">
        <f>+($AD25*1000-AX25)/1000</f>
        <v>142.30653933292982</v>
      </c>
      <c r="BA25" s="147"/>
      <c r="BC25" s="10"/>
      <c r="BD25" s="10"/>
      <c r="BE25" s="10"/>
      <c r="BF25" s="10"/>
      <c r="BG25" s="10"/>
      <c r="BH25" s="10"/>
      <c r="BI25" s="10"/>
      <c r="BJ25" s="10"/>
      <c r="BK25" s="10"/>
    </row>
    <row r="26" spans="1:63" s="1" customFormat="1" ht="9.75" customHeight="1">
      <c r="A26" s="86" t="s">
        <v>31</v>
      </c>
      <c r="B26" s="87" t="s">
        <v>121</v>
      </c>
      <c r="C26" s="88">
        <v>8.07131</v>
      </c>
      <c r="D26" s="88">
        <v>1730.63</v>
      </c>
      <c r="E26" s="88">
        <v>233.426</v>
      </c>
      <c r="F26" s="88">
        <f t="shared" si="4"/>
        <v>99.5</v>
      </c>
      <c r="G26" s="88">
        <f t="shared" si="5"/>
        <v>14.4784</v>
      </c>
      <c r="H26" s="88">
        <v>8.14019</v>
      </c>
      <c r="I26" s="88">
        <v>1810.94</v>
      </c>
      <c r="J26" s="88">
        <v>244.485</v>
      </c>
      <c r="K26" s="89">
        <v>1760.0775859810483</v>
      </c>
      <c r="L26" s="90">
        <v>1</v>
      </c>
      <c r="M26" s="91">
        <v>80</v>
      </c>
      <c r="N26" s="92">
        <f>+(M26-32)*0.555555555555556</f>
        <v>26.66666666666669</v>
      </c>
      <c r="O26" s="93">
        <f>+N26+273.15</f>
        <v>299.81666666666666</v>
      </c>
      <c r="P26" s="145">
        <f>+Q26*1.8+32</f>
        <v>120.00000000000077</v>
      </c>
      <c r="Q26" s="92">
        <f aca="true" t="shared" si="17" ref="Q26:Q31">IF((R26+14.696)&lt;F26,D26/(-(LOG10((R26+14.696)*760/14.696)-C26))-E26,I26/(-(LOG10((R26+14.696)*760/14.696)-H26))-J377)</f>
        <v>48.88888888888931</v>
      </c>
      <c r="R26" s="94">
        <f t="shared" si="6"/>
        <v>-13.007291001035501</v>
      </c>
      <c r="S26" s="93">
        <f>+Q26+273.15</f>
        <v>322.0388888888893</v>
      </c>
      <c r="T26" s="95">
        <v>1</v>
      </c>
      <c r="U26" s="91">
        <v>170</v>
      </c>
      <c r="V26" s="167">
        <f t="shared" si="7"/>
        <v>94.44444444444444</v>
      </c>
      <c r="W26" s="168">
        <f t="shared" si="8"/>
        <v>94.44444444444444</v>
      </c>
      <c r="X26" s="96">
        <v>0</v>
      </c>
      <c r="Y26" s="97">
        <f t="shared" si="9"/>
        <v>250</v>
      </c>
      <c r="Z26" s="92">
        <f t="shared" si="10"/>
        <v>121.11111111111111</v>
      </c>
      <c r="AA26" s="93">
        <f>+Z26+273.15</f>
        <v>394.26111111111106</v>
      </c>
      <c r="AB26" s="98">
        <v>1</v>
      </c>
      <c r="AC26" s="99">
        <f t="shared" si="11"/>
        <v>0.7647058823529367</v>
      </c>
      <c r="AD26" s="100">
        <f t="shared" si="12"/>
        <v>125.04207405032338</v>
      </c>
      <c r="AE26" s="101">
        <v>0.6</v>
      </c>
      <c r="AF26" s="146">
        <v>-13.6072910010355</v>
      </c>
      <c r="AG26" s="103">
        <f t="shared" si="13"/>
        <v>104.67303267959376</v>
      </c>
      <c r="AH26" s="104">
        <f t="shared" si="14"/>
        <v>40.373907044218754</v>
      </c>
      <c r="AI26" s="105">
        <f>+AH26+273.15</f>
        <v>313.52390704421873</v>
      </c>
      <c r="AJ26" s="106">
        <v>85</v>
      </c>
      <c r="AK26" s="107">
        <f t="shared" si="15"/>
        <v>29.444444444444443</v>
      </c>
      <c r="AL26" s="108">
        <f>+AK26+273.15</f>
        <v>302.59444444444443</v>
      </c>
      <c r="AM26" s="109">
        <f t="shared" si="16"/>
        <v>0.034860061240027954</v>
      </c>
      <c r="AN26" s="110">
        <f>+AC26*AM26</f>
        <v>0.026657693889432985</v>
      </c>
      <c r="AO26" s="111">
        <f aca="true" t="shared" si="18" ref="AO26:AO31">+$AN26*AO$24</f>
        <v>0.01866038572260309</v>
      </c>
      <c r="AP26" s="112">
        <f>+$AD26*1000*AO26</f>
        <v>2333.3333333333326</v>
      </c>
      <c r="AQ26" s="113">
        <f aca="true" t="shared" si="19" ref="AQ26:AQ31">+AP26*0.00134102209</f>
        <v>3.129051543333332</v>
      </c>
      <c r="AR26" s="114">
        <f>+($AD26*1000-AP26)/1000</f>
        <v>122.70874071699005</v>
      </c>
      <c r="AS26" s="115">
        <f aca="true" t="shared" si="20" ref="AS26:AS31">+$AN26*AS$24</f>
        <v>0.013328846944716493</v>
      </c>
      <c r="AT26" s="116">
        <f>+$AD26*1000*AS26</f>
        <v>1666.6666666666663</v>
      </c>
      <c r="AU26" s="117">
        <f aca="true" t="shared" si="21" ref="AU26:AU31">+AT26*0.00134102209</f>
        <v>2.235036816666666</v>
      </c>
      <c r="AV26" s="118">
        <f>+($AD26*1000-AT26)/1000</f>
        <v>123.37540738365671</v>
      </c>
      <c r="AW26" s="119">
        <f aca="true" t="shared" si="22" ref="AW26:AW31">+$AN26*AW$24</f>
        <v>0.007997308166829895</v>
      </c>
      <c r="AX26" s="120">
        <f>+$AD26*1000*AW26</f>
        <v>999.9999999999997</v>
      </c>
      <c r="AY26" s="121">
        <f>+AX26*0.00134102209</f>
        <v>1.3410220899999994</v>
      </c>
      <c r="AZ26" s="122">
        <f>+($AD26*1000-AX26)/1000</f>
        <v>124.04207405032338</v>
      </c>
      <c r="BC26" s="10"/>
      <c r="BD26" s="10"/>
      <c r="BE26" s="10"/>
      <c r="BF26" s="10"/>
      <c r="BG26" s="10"/>
      <c r="BH26" s="10"/>
      <c r="BI26" s="10"/>
      <c r="BJ26" s="10"/>
      <c r="BK26" s="10"/>
    </row>
    <row r="27" spans="1:63" s="1" customFormat="1" ht="9.75" customHeight="1">
      <c r="A27" s="86" t="s">
        <v>45</v>
      </c>
      <c r="B27" s="87" t="s">
        <v>121</v>
      </c>
      <c r="C27" s="88">
        <v>8.07131</v>
      </c>
      <c r="D27" s="88">
        <v>1730.63</v>
      </c>
      <c r="E27" s="88">
        <v>233.426</v>
      </c>
      <c r="F27" s="88">
        <f t="shared" si="4"/>
        <v>99.5</v>
      </c>
      <c r="G27" s="88">
        <f t="shared" si="5"/>
        <v>14.4784</v>
      </c>
      <c r="H27" s="88">
        <v>8.14019</v>
      </c>
      <c r="I27" s="88">
        <v>1810.94</v>
      </c>
      <c r="J27" s="88">
        <v>244.485</v>
      </c>
      <c r="K27" s="89">
        <v>610.0546376985632</v>
      </c>
      <c r="L27" s="90">
        <v>1</v>
      </c>
      <c r="M27" s="91">
        <v>80</v>
      </c>
      <c r="N27" s="92">
        <f>+(M27-32)*0.555555555555556</f>
        <v>26.66666666666669</v>
      </c>
      <c r="O27" s="93">
        <f>+N27+273.15</f>
        <v>299.81666666666666</v>
      </c>
      <c r="P27" s="145">
        <f>+Q27*1.8+32</f>
        <v>180.0000000000001</v>
      </c>
      <c r="Q27" s="92">
        <f t="shared" si="17"/>
        <v>82.22222222222229</v>
      </c>
      <c r="R27" s="94">
        <f t="shared" si="6"/>
        <v>-7.198529076658584</v>
      </c>
      <c r="S27" s="93">
        <f>+Q27+273.15</f>
        <v>355.37222222222226</v>
      </c>
      <c r="T27" s="95">
        <v>1</v>
      </c>
      <c r="U27" s="91">
        <v>340</v>
      </c>
      <c r="V27" s="167">
        <f t="shared" si="7"/>
        <v>188.88888888888889</v>
      </c>
      <c r="W27" s="168">
        <f t="shared" si="8"/>
        <v>188.88888888888889</v>
      </c>
      <c r="X27" s="96">
        <v>0</v>
      </c>
      <c r="Y27" s="97">
        <f t="shared" si="9"/>
        <v>420</v>
      </c>
      <c r="Z27" s="92">
        <f t="shared" si="10"/>
        <v>215.55555555555554</v>
      </c>
      <c r="AA27" s="93">
        <f>+Z27+273.15</f>
        <v>488.7055555555555</v>
      </c>
      <c r="AB27" s="98">
        <v>1</v>
      </c>
      <c r="AC27" s="99">
        <f t="shared" si="11"/>
        <v>0.7058823529411762</v>
      </c>
      <c r="AD27" s="100">
        <f t="shared" si="12"/>
        <v>40.006539111737716</v>
      </c>
      <c r="AE27" s="101">
        <v>3</v>
      </c>
      <c r="AF27" s="146">
        <v>-10.198529076658584</v>
      </c>
      <c r="AG27" s="103">
        <f t="shared" si="13"/>
        <v>157.8950707996291</v>
      </c>
      <c r="AH27" s="104">
        <f t="shared" si="14"/>
        <v>69.94170599979395</v>
      </c>
      <c r="AI27" s="105">
        <f>+AH27+273.15</f>
        <v>343.09170599979393</v>
      </c>
      <c r="AJ27" s="106">
        <v>85</v>
      </c>
      <c r="AK27" s="107">
        <f t="shared" si="15"/>
        <v>29.444444444444443</v>
      </c>
      <c r="AL27" s="108">
        <f>+AK27+273.15</f>
        <v>302.59444444444443</v>
      </c>
      <c r="AM27" s="109">
        <f t="shared" si="16"/>
        <v>0.1180362592483475</v>
      </c>
      <c r="AN27" s="110">
        <f>+AC27*AM27</f>
        <v>0.0833197124105982</v>
      </c>
      <c r="AO27" s="111">
        <f t="shared" si="18"/>
        <v>0.058323798687418736</v>
      </c>
      <c r="AP27" s="112">
        <f>+$AD27*1000*AO27</f>
        <v>2333.3333333333344</v>
      </c>
      <c r="AQ27" s="113">
        <f t="shared" si="19"/>
        <v>3.129051543333335</v>
      </c>
      <c r="AR27" s="114">
        <f>+($AD27*1000-AP27)/1000</f>
        <v>37.67320577840438</v>
      </c>
      <c r="AS27" s="115">
        <f t="shared" si="20"/>
        <v>0.0416598562052991</v>
      </c>
      <c r="AT27" s="116">
        <f>+$AD27*1000*AS27</f>
        <v>1666.6666666666677</v>
      </c>
      <c r="AU27" s="117">
        <f t="shared" si="21"/>
        <v>2.235036816666668</v>
      </c>
      <c r="AV27" s="118">
        <f>+($AD27*1000-AT27)/1000</f>
        <v>38.33987244507105</v>
      </c>
      <c r="AW27" s="119">
        <f t="shared" si="22"/>
        <v>0.02499591372317946</v>
      </c>
      <c r="AX27" s="120">
        <f>+$AD27*1000*AW27</f>
        <v>1000.0000000000005</v>
      </c>
      <c r="AY27" s="121">
        <f>+AX27*0.00134102209</f>
        <v>1.3410220900000005</v>
      </c>
      <c r="AZ27" s="122">
        <f>+($AD27*1000-AX27)/1000</f>
        <v>39.006539111737716</v>
      </c>
      <c r="BC27" s="10"/>
      <c r="BD27" s="10"/>
      <c r="BE27" s="10"/>
      <c r="BF27" s="10"/>
      <c r="BG27" s="10"/>
      <c r="BH27" s="10"/>
      <c r="BI27" s="10"/>
      <c r="BJ27" s="10"/>
      <c r="BK27" s="10"/>
    </row>
    <row r="28" spans="1:63" s="1" customFormat="1" ht="9.75" customHeight="1">
      <c r="A28" s="86" t="s">
        <v>46</v>
      </c>
      <c r="B28" s="87" t="s">
        <v>121</v>
      </c>
      <c r="C28" s="88">
        <v>8.07131</v>
      </c>
      <c r="D28" s="88">
        <v>1730.63</v>
      </c>
      <c r="E28" s="88">
        <v>233.426</v>
      </c>
      <c r="F28" s="88">
        <f t="shared" si="4"/>
        <v>99.5</v>
      </c>
      <c r="G28" s="88">
        <f t="shared" si="5"/>
        <v>14.4784</v>
      </c>
      <c r="H28" s="88">
        <v>8.14019</v>
      </c>
      <c r="I28" s="88">
        <v>1810.94</v>
      </c>
      <c r="J28" s="88">
        <v>244.485</v>
      </c>
      <c r="K28" s="89">
        <v>288.1293330862973</v>
      </c>
      <c r="L28" s="90">
        <v>1</v>
      </c>
      <c r="M28" s="91">
        <v>80</v>
      </c>
      <c r="N28" s="92">
        <f>+(M28-32)*0.555555555555556</f>
        <v>26.66666666666669</v>
      </c>
      <c r="O28" s="93">
        <f>+N28+273.15</f>
        <v>299.81666666666666</v>
      </c>
      <c r="P28" s="145">
        <f>+Q28*1.8+32</f>
        <v>249.59097114931325</v>
      </c>
      <c r="Q28" s="92">
        <f t="shared" si="17"/>
        <v>120.88387286072958</v>
      </c>
      <c r="R28" s="94">
        <f t="shared" si="6"/>
        <v>15.033382005920101</v>
      </c>
      <c r="S28" s="93">
        <f>+Q28+273.15</f>
        <v>394.03387286072956</v>
      </c>
      <c r="T28" s="95">
        <v>2</v>
      </c>
      <c r="U28" s="91">
        <v>340</v>
      </c>
      <c r="V28" s="167">
        <f t="shared" si="7"/>
        <v>188.88888888888889</v>
      </c>
      <c r="W28" s="168">
        <f t="shared" si="8"/>
        <v>188.88888888888889</v>
      </c>
      <c r="X28" s="96">
        <v>0</v>
      </c>
      <c r="Y28" s="97">
        <f t="shared" si="9"/>
        <v>760</v>
      </c>
      <c r="Z28" s="92">
        <f t="shared" si="10"/>
        <v>404.44444444444446</v>
      </c>
      <c r="AA28" s="93">
        <f>+Z28+273.15</f>
        <v>677.5944444444444</v>
      </c>
      <c r="AB28" s="98">
        <v>1</v>
      </c>
      <c r="AC28" s="99">
        <f t="shared" si="11"/>
        <v>0.7506015130157158</v>
      </c>
      <c r="AD28" s="100">
        <f t="shared" si="12"/>
        <v>20.09216957278364</v>
      </c>
      <c r="AE28" s="101">
        <v>5</v>
      </c>
      <c r="AF28" s="146">
        <v>10.033382005920101</v>
      </c>
      <c r="AG28" s="103">
        <f t="shared" si="13"/>
        <v>239.54420172463023</v>
      </c>
      <c r="AH28" s="104">
        <f t="shared" si="14"/>
        <v>115.30233429146125</v>
      </c>
      <c r="AI28" s="105">
        <f>+AH28+273.15</f>
        <v>388.4523342914612</v>
      </c>
      <c r="AJ28" s="106">
        <v>85</v>
      </c>
      <c r="AK28" s="107">
        <f t="shared" si="15"/>
        <v>29.444444444444443</v>
      </c>
      <c r="AL28" s="108">
        <f>+AK28+273.15</f>
        <v>302.59444444444443</v>
      </c>
      <c r="AM28" s="109">
        <f t="shared" si="16"/>
        <v>0.22102554745519026</v>
      </c>
      <c r="AN28" s="110">
        <f>+AC28*AM28</f>
        <v>0.1659021103349927</v>
      </c>
      <c r="AO28" s="111">
        <f t="shared" si="18"/>
        <v>0.11613147723449488</v>
      </c>
      <c r="AP28" s="112">
        <f>+$AD28*1000*AO28</f>
        <v>2333.333333333334</v>
      </c>
      <c r="AQ28" s="113">
        <f t="shared" si="19"/>
        <v>3.129051543333334</v>
      </c>
      <c r="AR28" s="114">
        <f>+($AD28*1000-AP28)/1000</f>
        <v>17.758836239450307</v>
      </c>
      <c r="AS28" s="115">
        <f t="shared" si="20"/>
        <v>0.08295105516749635</v>
      </c>
      <c r="AT28" s="116">
        <f>+$AD28*1000*AS28</f>
        <v>1666.666666666667</v>
      </c>
      <c r="AU28" s="117">
        <f t="shared" si="21"/>
        <v>2.235036816666667</v>
      </c>
      <c r="AV28" s="118">
        <f>+($AD28*1000-AT28)/1000</f>
        <v>18.42550290611697</v>
      </c>
      <c r="AW28" s="119">
        <f t="shared" si="22"/>
        <v>0.049770633100497806</v>
      </c>
      <c r="AX28" s="120">
        <f>+$AD28*1000*AW28</f>
        <v>1000.0000000000002</v>
      </c>
      <c r="AY28" s="121">
        <f>+AX28*0.00134102209</f>
        <v>1.3410220900000003</v>
      </c>
      <c r="AZ28" s="122">
        <f>+($AD28*1000-AX28)/1000</f>
        <v>19.09216957278364</v>
      </c>
      <c r="BC28" s="10"/>
      <c r="BD28" s="10"/>
      <c r="BE28" s="10"/>
      <c r="BF28" s="10"/>
      <c r="BG28" s="10"/>
      <c r="BH28" s="10"/>
      <c r="BI28" s="10"/>
      <c r="BJ28" s="10"/>
      <c r="BK28" s="10"/>
    </row>
    <row r="29" spans="1:63" s="1" customFormat="1" ht="9.75" customHeight="1">
      <c r="A29" s="86" t="s">
        <v>32</v>
      </c>
      <c r="B29" s="87" t="s">
        <v>121</v>
      </c>
      <c r="C29" s="88">
        <v>8.07131</v>
      </c>
      <c r="D29" s="88">
        <v>1730.63</v>
      </c>
      <c r="E29" s="88">
        <v>233.426</v>
      </c>
      <c r="F29" s="88">
        <f t="shared" si="4"/>
        <v>99.5</v>
      </c>
      <c r="G29" s="88">
        <f t="shared" si="5"/>
        <v>14.4784</v>
      </c>
      <c r="H29" s="88">
        <v>8.14019</v>
      </c>
      <c r="I29" s="88">
        <v>1810.94</v>
      </c>
      <c r="J29" s="88">
        <v>244.485</v>
      </c>
      <c r="K29" s="89">
        <v>282.7709481048204</v>
      </c>
      <c r="L29" s="90">
        <v>0.8</v>
      </c>
      <c r="M29" s="91">
        <v>80</v>
      </c>
      <c r="N29" s="92">
        <f>+(M29-32)*0.555555555555556</f>
        <v>26.66666666666669</v>
      </c>
      <c r="O29" s="93">
        <f>+N29+273.15</f>
        <v>299.81666666666666</v>
      </c>
      <c r="P29" s="145">
        <f>+Q29*1.8+32</f>
        <v>846.1251680963519</v>
      </c>
      <c r="Q29" s="92">
        <f t="shared" si="17"/>
        <v>452.29176005352883</v>
      </c>
      <c r="R29" s="94">
        <f t="shared" si="6"/>
        <v>249.944070695318</v>
      </c>
      <c r="S29" s="93">
        <f>+Q29+273.15</f>
        <v>725.4417600535288</v>
      </c>
      <c r="T29" s="95">
        <v>20</v>
      </c>
      <c r="U29" s="91">
        <v>170</v>
      </c>
      <c r="V29" s="167">
        <f t="shared" si="7"/>
        <v>94.44444444444444</v>
      </c>
      <c r="W29" s="168">
        <f t="shared" si="8"/>
        <v>94.44444444444444</v>
      </c>
      <c r="X29" s="96">
        <v>0</v>
      </c>
      <c r="Y29" s="97">
        <f t="shared" si="9"/>
        <v>3480</v>
      </c>
      <c r="Z29" s="92">
        <f t="shared" si="10"/>
        <v>1915.5555555555557</v>
      </c>
      <c r="AA29" s="93">
        <f>+Z29+273.15</f>
        <v>2188.7055555555557</v>
      </c>
      <c r="AB29" s="98">
        <v>0.85</v>
      </c>
      <c r="AC29" s="99">
        <f t="shared" si="11"/>
        <v>0.6584687079759121</v>
      </c>
      <c r="AD29" s="100">
        <f t="shared" si="12"/>
        <v>13.838526233935008</v>
      </c>
      <c r="AE29" s="101">
        <v>20</v>
      </c>
      <c r="AF29" s="146">
        <v>229.944070695318</v>
      </c>
      <c r="AG29" s="103">
        <f t="shared" si="13"/>
        <v>399.1714989138698</v>
      </c>
      <c r="AH29" s="104">
        <f t="shared" si="14"/>
        <v>203.984166063261</v>
      </c>
      <c r="AI29" s="105">
        <f>+AH29+273.15</f>
        <v>477.134166063261</v>
      </c>
      <c r="AJ29" s="106">
        <v>85</v>
      </c>
      <c r="AK29" s="107">
        <f t="shared" si="15"/>
        <v>29.444444444444443</v>
      </c>
      <c r="AL29" s="108">
        <f>+AK29+273.15</f>
        <v>302.59444444444443</v>
      </c>
      <c r="AM29" s="109">
        <f t="shared" si="16"/>
        <v>0.36580847491788115</v>
      </c>
      <c r="AN29" s="110">
        <f>+AC29*AM29</f>
        <v>0.24087343384581603</v>
      </c>
      <c r="AO29" s="111">
        <f t="shared" si="18"/>
        <v>0.1686114036920712</v>
      </c>
      <c r="AP29" s="112">
        <f>+$AD29*1000*AO29</f>
        <v>2333.3333333333335</v>
      </c>
      <c r="AQ29" s="113">
        <f t="shared" si="19"/>
        <v>3.1290515433333335</v>
      </c>
      <c r="AR29" s="114">
        <f>+($AD29*1000-AP29)/1000</f>
        <v>11.505192900601674</v>
      </c>
      <c r="AS29" s="115">
        <f t="shared" si="20"/>
        <v>0.12043671692290801</v>
      </c>
      <c r="AT29" s="116">
        <f>+$AD29*1000*AS29</f>
        <v>1666.666666666667</v>
      </c>
      <c r="AU29" s="117">
        <f t="shared" si="21"/>
        <v>2.235036816666667</v>
      </c>
      <c r="AV29" s="118">
        <f>+($AD29*1000-AT29)/1000</f>
        <v>12.17185956726834</v>
      </c>
      <c r="AW29" s="119">
        <f t="shared" si="22"/>
        <v>0.0722620301537448</v>
      </c>
      <c r="AX29" s="120">
        <f>+$AD29*1000*AW29</f>
        <v>1000</v>
      </c>
      <c r="AY29" s="121">
        <f>+AX29*0.00134102209</f>
        <v>1.34102209</v>
      </c>
      <c r="AZ29" s="122">
        <f>+($AD29*1000-AX29)/1000</f>
        <v>12.838526233935008</v>
      </c>
      <c r="BC29" s="10"/>
      <c r="BD29" s="10"/>
      <c r="BE29" s="10"/>
      <c r="BF29" s="10"/>
      <c r="BG29" s="10"/>
      <c r="BH29" s="10"/>
      <c r="BI29" s="10"/>
      <c r="BJ29" s="10"/>
      <c r="BK29" s="10"/>
    </row>
    <row r="30" spans="1:63" s="1" customFormat="1" ht="9.75" customHeight="1">
      <c r="A30" s="86" t="s">
        <v>33</v>
      </c>
      <c r="B30" s="87" t="s">
        <v>121</v>
      </c>
      <c r="C30" s="88">
        <v>8.07131</v>
      </c>
      <c r="D30" s="88">
        <v>1730.63</v>
      </c>
      <c r="E30" s="88">
        <v>233.426</v>
      </c>
      <c r="F30" s="88">
        <f t="shared" si="4"/>
        <v>99.5</v>
      </c>
      <c r="G30" s="88">
        <f t="shared" si="5"/>
        <v>14.4784</v>
      </c>
      <c r="H30" s="88">
        <v>8.14019</v>
      </c>
      <c r="I30" s="88">
        <v>1810.94</v>
      </c>
      <c r="J30" s="88">
        <v>244.485</v>
      </c>
      <c r="K30" s="89">
        <v>275.5021730332017</v>
      </c>
      <c r="L30" s="90">
        <v>0.8</v>
      </c>
      <c r="M30" s="91">
        <v>80</v>
      </c>
      <c r="N30" s="92">
        <f>+(M30-32)*0.555555555555556</f>
        <v>26.66666666666669</v>
      </c>
      <c r="O30" s="93">
        <f>+N30+273.15</f>
        <v>299.81666666666666</v>
      </c>
      <c r="P30" s="145">
        <f>+Q30*1.8+32</f>
        <v>866.5571288503851</v>
      </c>
      <c r="Q30" s="92">
        <f t="shared" si="17"/>
        <v>463.64284936132503</v>
      </c>
      <c r="R30" s="94">
        <f t="shared" si="6"/>
        <v>316.9548924224901</v>
      </c>
      <c r="S30" s="93">
        <f>+Q30+273.15</f>
        <v>736.792849361325</v>
      </c>
      <c r="T30" s="95">
        <v>20</v>
      </c>
      <c r="U30" s="91">
        <v>170</v>
      </c>
      <c r="V30" s="167">
        <f t="shared" si="7"/>
        <v>94.44444444444444</v>
      </c>
      <c r="W30" s="168">
        <f t="shared" si="8"/>
        <v>94.44444444444444</v>
      </c>
      <c r="X30" s="96">
        <v>0</v>
      </c>
      <c r="Y30" s="97">
        <f t="shared" si="9"/>
        <v>3480</v>
      </c>
      <c r="Z30" s="92">
        <f t="shared" si="10"/>
        <v>1915.5555555555557</v>
      </c>
      <c r="AA30" s="93">
        <f>+Z30+273.15</f>
        <v>2188.7055555555557</v>
      </c>
      <c r="AB30" s="98">
        <v>0.85</v>
      </c>
      <c r="AC30" s="99">
        <f t="shared" si="11"/>
        <v>0.6533607177874037</v>
      </c>
      <c r="AD30" s="100">
        <f t="shared" si="12"/>
        <v>13.37820851764277</v>
      </c>
      <c r="AE30" s="101">
        <v>20</v>
      </c>
      <c r="AF30" s="146">
        <v>296.9548924224901</v>
      </c>
      <c r="AG30" s="103">
        <f t="shared" si="13"/>
        <v>420.7520533219482</v>
      </c>
      <c r="AH30" s="104">
        <f t="shared" si="14"/>
        <v>215.9733629566379</v>
      </c>
      <c r="AI30" s="105">
        <f>+AH30+273.15</f>
        <v>489.1233629566379</v>
      </c>
      <c r="AJ30" s="106">
        <v>85</v>
      </c>
      <c r="AK30" s="107">
        <f t="shared" si="15"/>
        <v>29.444444444444443</v>
      </c>
      <c r="AL30" s="108">
        <f>+AK30+273.15</f>
        <v>302.59444444444443</v>
      </c>
      <c r="AM30" s="109">
        <f t="shared" si="16"/>
        <v>0.38135352477270595</v>
      </c>
      <c r="AN30" s="110">
        <f>+AC30*AM30</f>
        <v>0.24916141267625158</v>
      </c>
      <c r="AO30" s="111">
        <f t="shared" si="18"/>
        <v>0.17441298887337608</v>
      </c>
      <c r="AP30" s="112">
        <f>+$AD30*1000*AO30</f>
        <v>2333.3333333333335</v>
      </c>
      <c r="AQ30" s="113">
        <f t="shared" si="19"/>
        <v>3.1290515433333335</v>
      </c>
      <c r="AR30" s="114">
        <f>+($AD30*1000-AP30)/1000</f>
        <v>11.044875184309436</v>
      </c>
      <c r="AS30" s="115">
        <f t="shared" si="20"/>
        <v>0.12458070633812579</v>
      </c>
      <c r="AT30" s="116">
        <f>+$AD30*1000*AS30</f>
        <v>1666.666666666667</v>
      </c>
      <c r="AU30" s="117">
        <f t="shared" si="21"/>
        <v>2.235036816666667</v>
      </c>
      <c r="AV30" s="118">
        <f>+($AD30*1000-AT30)/1000</f>
        <v>11.711541850976104</v>
      </c>
      <c r="AW30" s="119">
        <f t="shared" si="22"/>
        <v>0.07474842380287547</v>
      </c>
      <c r="AX30" s="120">
        <f>+$AD30*1000*AW30</f>
        <v>1000.0000000000001</v>
      </c>
      <c r="AY30" s="121">
        <f>+AX30*0.00134102209</f>
        <v>1.34102209</v>
      </c>
      <c r="AZ30" s="122">
        <f>+($AD30*1000-AX30)/1000</f>
        <v>12.37820851764277</v>
      </c>
      <c r="BC30" s="10"/>
      <c r="BD30" s="10"/>
      <c r="BE30" s="10"/>
      <c r="BF30" s="10"/>
      <c r="BG30" s="10"/>
      <c r="BH30" s="10"/>
      <c r="BI30" s="10"/>
      <c r="BJ30" s="10"/>
      <c r="BK30" s="10"/>
    </row>
    <row r="31" spans="1:63" s="1" customFormat="1" ht="9.75" customHeight="1">
      <c r="A31" s="86" t="s">
        <v>34</v>
      </c>
      <c r="B31" s="87" t="s">
        <v>121</v>
      </c>
      <c r="C31" s="88">
        <v>8.07131</v>
      </c>
      <c r="D31" s="88">
        <v>1730.63</v>
      </c>
      <c r="E31" s="88">
        <v>233.426</v>
      </c>
      <c r="F31" s="88">
        <f t="shared" si="4"/>
        <v>99.5</v>
      </c>
      <c r="G31" s="88">
        <f t="shared" si="5"/>
        <v>14.4784</v>
      </c>
      <c r="H31" s="88">
        <v>8.14019</v>
      </c>
      <c r="I31" s="88">
        <v>1810.94</v>
      </c>
      <c r="J31" s="88">
        <v>244.485</v>
      </c>
      <c r="K31" s="89">
        <v>371.9841502162381</v>
      </c>
      <c r="L31" s="90">
        <v>0.8</v>
      </c>
      <c r="M31" s="91">
        <v>80</v>
      </c>
      <c r="N31" s="92">
        <f>+(M31-32)*0.555555555555556</f>
        <v>26.66666666666669</v>
      </c>
      <c r="O31" s="93">
        <f>+N31+273.15</f>
        <v>299.81666666666666</v>
      </c>
      <c r="P31" s="145">
        <f>+Q31*1.8+32</f>
        <v>846.1113740959603</v>
      </c>
      <c r="Q31" s="92">
        <f t="shared" si="17"/>
        <v>452.2840967199779</v>
      </c>
      <c r="R31" s="94">
        <f t="shared" si="6"/>
        <v>249.90273462665638</v>
      </c>
      <c r="S31" s="93">
        <f>+Q31+273.15</f>
        <v>725.4340967199779</v>
      </c>
      <c r="T31" s="95">
        <v>20</v>
      </c>
      <c r="U31" s="91">
        <v>170</v>
      </c>
      <c r="V31" s="167">
        <f t="shared" si="7"/>
        <v>94.44444444444444</v>
      </c>
      <c r="W31" s="168">
        <f t="shared" si="8"/>
        <v>94.44444444444444</v>
      </c>
      <c r="X31" s="96">
        <v>0</v>
      </c>
      <c r="Y31" s="97">
        <f t="shared" si="9"/>
        <v>3480</v>
      </c>
      <c r="Z31" s="92">
        <f t="shared" si="10"/>
        <v>1915.5555555555557</v>
      </c>
      <c r="AA31" s="93">
        <f>+Z31+273.15</f>
        <v>2188.7055555555557</v>
      </c>
      <c r="AB31" s="98">
        <v>0.95</v>
      </c>
      <c r="AC31" s="99">
        <f t="shared" si="11"/>
        <v>0.7359394690025993</v>
      </c>
      <c r="AD31" s="100">
        <f t="shared" si="12"/>
        <v>20.34634681184594</v>
      </c>
      <c r="AE31" s="101">
        <v>20</v>
      </c>
      <c r="AF31" s="146">
        <v>229.90273462665638</v>
      </c>
      <c r="AG31" s="103">
        <f t="shared" si="13"/>
        <v>399.15682829921826</v>
      </c>
      <c r="AH31" s="104">
        <f t="shared" si="14"/>
        <v>203.97601572178792</v>
      </c>
      <c r="AI31" s="105">
        <f>+AH31+273.15</f>
        <v>477.1260157217879</v>
      </c>
      <c r="AJ31" s="106">
        <v>85</v>
      </c>
      <c r="AK31" s="107">
        <f>+(AJ31-32)*5/9</f>
        <v>29.444444444444443</v>
      </c>
      <c r="AL31" s="108">
        <f>+AK31+273.15</f>
        <v>302.59444444444443</v>
      </c>
      <c r="AM31" s="109">
        <f>+IF(AF31&lt;-14.696,0,IF(AI31&lt;=AL31,0,(AI31-AL31)/AI31))</f>
        <v>0.36579764155872985</v>
      </c>
      <c r="AN31" s="110">
        <f>+AC31*AM31</f>
        <v>0.2692049220911348</v>
      </c>
      <c r="AO31" s="111">
        <f t="shared" si="18"/>
        <v>0.18844344546379432</v>
      </c>
      <c r="AP31" s="112">
        <f>+$AD31*1000*AO31</f>
        <v>3834.1356958255355</v>
      </c>
      <c r="AQ31" s="113">
        <f t="shared" si="19"/>
        <v>5.141660664159564</v>
      </c>
      <c r="AR31" s="114">
        <f>+($AD31*1000-AP31)/1000</f>
        <v>16.512211116020403</v>
      </c>
      <c r="AS31" s="115">
        <f t="shared" si="20"/>
        <v>0.1346024610455674</v>
      </c>
      <c r="AT31" s="116">
        <f>+$AD31*1000*AS31</f>
        <v>2738.6683541610973</v>
      </c>
      <c r="AU31" s="117">
        <f t="shared" si="21"/>
        <v>3.6726147601139747</v>
      </c>
      <c r="AV31" s="118">
        <f>+($AD31*1000-AT31)/1000</f>
        <v>17.60767845768484</v>
      </c>
      <c r="AW31" s="119">
        <f t="shared" si="22"/>
        <v>0.08076147662734043</v>
      </c>
      <c r="AX31" s="120">
        <f>+$AD31*1000*AW31</f>
        <v>1643.2010124966582</v>
      </c>
      <c r="AY31" s="121">
        <f>+AX31*0.00134102209</f>
        <v>2.203568856068385</v>
      </c>
      <c r="AZ31" s="122">
        <f>+($AD31*1000-AX31)/1000</f>
        <v>18.70314579934928</v>
      </c>
      <c r="BC31" s="10"/>
      <c r="BD31" s="10"/>
      <c r="BE31" s="10"/>
      <c r="BF31" s="10"/>
      <c r="BG31" s="10"/>
      <c r="BH31" s="10"/>
      <c r="BI31" s="10"/>
      <c r="BJ31" s="10"/>
      <c r="BK31" s="10"/>
    </row>
    <row r="32" spans="1:62" s="1" customFormat="1" ht="9.75" customHeight="1">
      <c r="A32" s="71"/>
      <c r="B32" s="71"/>
      <c r="BC32" s="10"/>
      <c r="BD32" s="10"/>
      <c r="BE32" s="10"/>
      <c r="BF32" s="10"/>
      <c r="BG32" s="10"/>
      <c r="BH32" s="10"/>
      <c r="BI32" s="10"/>
      <c r="BJ32" s="10"/>
    </row>
    <row r="33" spans="1:62" s="1" customFormat="1" ht="9.75" customHeight="1">
      <c r="A33" s="71"/>
      <c r="B33" s="71"/>
      <c r="AW33" s="148"/>
      <c r="BC33" s="10"/>
      <c r="BD33" s="10"/>
      <c r="BE33" s="10"/>
      <c r="BF33" s="10"/>
      <c r="BG33" s="10"/>
      <c r="BH33" s="10"/>
      <c r="BI33" s="10"/>
      <c r="BJ33" s="10"/>
    </row>
    <row r="34" spans="1:62" s="1" customFormat="1" ht="9.75" customHeight="1">
      <c r="A34" s="71"/>
      <c r="B34" s="71"/>
      <c r="BC34" s="10"/>
      <c r="BD34" s="10"/>
      <c r="BE34" s="10"/>
      <c r="BF34" s="10"/>
      <c r="BG34" s="10"/>
      <c r="BH34" s="10"/>
      <c r="BI34" s="10"/>
      <c r="BJ34" s="10"/>
    </row>
    <row r="35" spans="1:62" s="1" customFormat="1" ht="9.75" customHeight="1">
      <c r="A35" s="71"/>
      <c r="B35" s="71"/>
      <c r="BC35" s="10"/>
      <c r="BD35" s="10"/>
      <c r="BE35" s="10"/>
      <c r="BF35" s="10"/>
      <c r="BG35" s="10"/>
      <c r="BH35" s="10"/>
      <c r="BI35" s="10"/>
      <c r="BJ35" s="10"/>
    </row>
    <row r="36" spans="1:62" s="1" customFormat="1" ht="9.75" customHeight="1">
      <c r="A36" s="71"/>
      <c r="B36" s="71"/>
      <c r="BC36" s="10"/>
      <c r="BD36" s="10"/>
      <c r="BE36" s="10"/>
      <c r="BF36" s="10"/>
      <c r="BG36" s="10"/>
      <c r="BH36" s="10"/>
      <c r="BI36" s="10"/>
      <c r="BJ36" s="10"/>
    </row>
    <row r="37" spans="1:62" s="1" customFormat="1" ht="9.75" customHeight="1">
      <c r="A37" s="71"/>
      <c r="B37" s="71"/>
      <c r="BC37" s="10"/>
      <c r="BD37" s="10"/>
      <c r="BE37" s="10"/>
      <c r="BF37" s="10"/>
      <c r="BG37" s="10"/>
      <c r="BH37" s="10"/>
      <c r="BI37" s="10"/>
      <c r="BJ37" s="10"/>
    </row>
    <row r="38" spans="1:63" s="1" customFormat="1" ht="9.75" customHeight="1">
      <c r="A38" s="86" t="s">
        <v>83</v>
      </c>
      <c r="B38" s="87" t="s">
        <v>121</v>
      </c>
      <c r="C38" s="88">
        <v>8.07131</v>
      </c>
      <c r="D38" s="88">
        <v>1730.63</v>
      </c>
      <c r="E38" s="88">
        <v>233.426</v>
      </c>
      <c r="F38" s="88">
        <f>+(99+100)/2</f>
        <v>99.5</v>
      </c>
      <c r="G38" s="88">
        <f>+(14.4362+14.5206)/2</f>
        <v>14.4784</v>
      </c>
      <c r="H38" s="88">
        <v>8.14019</v>
      </c>
      <c r="I38" s="88">
        <v>1810.94</v>
      </c>
      <c r="J38" s="88">
        <v>244.485</v>
      </c>
      <c r="K38" s="89">
        <v>1105.4182039589725</v>
      </c>
      <c r="L38" s="90">
        <v>0.8</v>
      </c>
      <c r="M38" s="91">
        <v>80</v>
      </c>
      <c r="N38" s="92">
        <f>+(M38-32)*0.555555555555556</f>
        <v>26.66666666666669</v>
      </c>
      <c r="O38" s="93">
        <f>+N38+273.15</f>
        <v>299.81666666666666</v>
      </c>
      <c r="P38" s="143">
        <v>150</v>
      </c>
      <c r="Q38" s="92">
        <f>+(P38-32)*5/9</f>
        <v>65.55555555555556</v>
      </c>
      <c r="R38" s="94">
        <f>IF(Q38&lt;F38,(10^(C38-(D38/(E38+Q38))))/760*14.696-14.696,(10^(H38-(I38/(J38+Q38))))/760*14.696-14.696)</f>
        <v>-10.986816837772912</v>
      </c>
      <c r="S38" s="93">
        <f>+Q38+273.15</f>
        <v>338.7055555555555</v>
      </c>
      <c r="T38" s="95">
        <v>5</v>
      </c>
      <c r="U38" s="91">
        <v>340</v>
      </c>
      <c r="V38" s="167">
        <f>+U38*5/9</f>
        <v>188.88888888888889</v>
      </c>
      <c r="W38" s="168">
        <f>+V38</f>
        <v>188.88888888888889</v>
      </c>
      <c r="X38" s="96">
        <v>0</v>
      </c>
      <c r="Y38" s="97">
        <f>+U38*T38*COS(RADIANS(X38))+M38</f>
        <v>1780</v>
      </c>
      <c r="Z38" s="92">
        <f>+(Y38-32)*0.555555555555556</f>
        <v>971.1111111111119</v>
      </c>
      <c r="AA38" s="93">
        <f>+Z38+273.15</f>
        <v>1244.2611111111119</v>
      </c>
      <c r="AB38" s="98">
        <v>0.85</v>
      </c>
      <c r="AC38" s="99">
        <f>+(Y38-P38)/(Y38-M38)*AB38</f>
        <v>0.8150000000000001</v>
      </c>
      <c r="AD38" s="100">
        <f>+(K38*0.09290304*L38*1000*AC38)/1000</f>
        <v>66.95825597567186</v>
      </c>
      <c r="AE38" s="101">
        <v>2</v>
      </c>
      <c r="AF38" s="102">
        <f>+IF((R38-AE38)&gt;=-14.696,R38-AE38,-14.695)</f>
        <v>-12.986816837772912</v>
      </c>
      <c r="AG38" s="103">
        <f>+AH38*9/5+32</f>
        <v>120.43423310151607</v>
      </c>
      <c r="AH38" s="104">
        <f>+IF((AF38+14.696)&lt;G38,D38/(-(LOG10((AF38+14.696)*760/14.696)-C38))-E38,I38/(-(LOG10((AF38+14.696)*760/14.696)-H38))-J38)</f>
        <v>49.13012950084226</v>
      </c>
      <c r="AI38" s="105">
        <f>+AH38+273.15</f>
        <v>322.28012950084224</v>
      </c>
      <c r="AJ38" s="106">
        <v>85</v>
      </c>
      <c r="AK38" s="107">
        <f>+(AJ38-32)*5/9</f>
        <v>29.444444444444443</v>
      </c>
      <c r="AL38" s="108">
        <f>+AK38+273.15</f>
        <v>302.59444444444443</v>
      </c>
      <c r="AM38" s="109">
        <f>+IF(AF38&lt;-14.696,0,IF(AI38&lt;=AL38,0,(AI38-AL38)/AI38))</f>
        <v>0.06108252806925335</v>
      </c>
      <c r="AN38" s="110">
        <f>+AC38*AM38</f>
        <v>0.049782260376441484</v>
      </c>
      <c r="AO38" s="111">
        <f>+$AN38*AO$8</f>
        <v>0.034847582263509036</v>
      </c>
      <c r="AP38" s="112">
        <f>+$AD38*1000*AO38</f>
        <v>2333.3333333333203</v>
      </c>
      <c r="AQ38" s="113">
        <f>+AP38*0.00134102209</f>
        <v>3.1290515433333157</v>
      </c>
      <c r="AR38" s="114">
        <f>+($AD38*1000-AP38)/1000</f>
        <v>64.62492264233853</v>
      </c>
      <c r="AS38" s="115">
        <f>+$AN38*AS$8</f>
        <v>0.024891130188220742</v>
      </c>
      <c r="AT38" s="116">
        <f>+$AD38*1000*AS38</f>
        <v>1666.6666666666576</v>
      </c>
      <c r="AU38" s="117">
        <f>+AT38*0.00134102209</f>
        <v>2.2350368166666543</v>
      </c>
      <c r="AV38" s="118">
        <f>+($AD38*1000-AT38)/1000</f>
        <v>65.2915893090052</v>
      </c>
      <c r="AW38" s="119">
        <f>+$AN38*AW$8</f>
        <v>0.014934678112932444</v>
      </c>
      <c r="AX38" s="120">
        <f>+$AD38*1000*AW38</f>
        <v>999.9999999999945</v>
      </c>
      <c r="AY38" s="121">
        <f>+AX38*0.00134102209</f>
        <v>1.3410220899999927</v>
      </c>
      <c r="AZ38" s="122">
        <f>+($AD38*1000-AX38)/1000</f>
        <v>65.95825597567186</v>
      </c>
      <c r="BC38" s="10"/>
      <c r="BD38" s="10"/>
      <c r="BE38" s="10"/>
      <c r="BF38" s="10"/>
      <c r="BG38" s="10"/>
      <c r="BH38" s="10"/>
      <c r="BI38" s="10"/>
      <c r="BJ38" s="10"/>
      <c r="BK38" s="10"/>
    </row>
    <row r="39" spans="1:63" s="1" customFormat="1" ht="9.75" customHeight="1">
      <c r="A39" s="86" t="s">
        <v>82</v>
      </c>
      <c r="B39" s="87" t="s">
        <v>121</v>
      </c>
      <c r="C39" s="88">
        <v>8.07131</v>
      </c>
      <c r="D39" s="88">
        <v>1730.63</v>
      </c>
      <c r="E39" s="88">
        <v>233.426</v>
      </c>
      <c r="F39" s="88">
        <f>+(99+100)/2</f>
        <v>99.5</v>
      </c>
      <c r="G39" s="88">
        <f>+(14.4362+14.5206)/2</f>
        <v>14.4784</v>
      </c>
      <c r="H39" s="88">
        <v>8.14019</v>
      </c>
      <c r="I39" s="88">
        <v>1810.94</v>
      </c>
      <c r="J39" s="88">
        <v>244.485</v>
      </c>
      <c r="K39" s="89">
        <v>1105.4182039589725</v>
      </c>
      <c r="L39" s="90">
        <v>0.8</v>
      </c>
      <c r="M39" s="91">
        <v>80</v>
      </c>
      <c r="N39" s="92">
        <f>+(M39-32)*0.555555555555556</f>
        <v>26.66666666666669</v>
      </c>
      <c r="O39" s="93">
        <f>+N39+273.15</f>
        <v>299.81666666666666</v>
      </c>
      <c r="P39" s="145">
        <f>+Q39*1.8+32</f>
        <v>150</v>
      </c>
      <c r="Q39" s="92">
        <f>IF((R39+14.696)&lt;F39,D39/(-(LOG10((R39+14.696)*760/14.696)-C39))-E39,I39/(-(LOG10((R39+14.696)*760/14.696)-H39))-J390)</f>
        <v>65.55555555555554</v>
      </c>
      <c r="R39" s="94">
        <f>+AE39+AF39</f>
        <v>-10.986816837772912</v>
      </c>
      <c r="S39" s="93">
        <f>+Q39+273.15</f>
        <v>338.7055555555555</v>
      </c>
      <c r="T39" s="95">
        <v>5</v>
      </c>
      <c r="U39" s="91">
        <v>340</v>
      </c>
      <c r="V39" s="167">
        <f>+U39*5/9</f>
        <v>188.88888888888889</v>
      </c>
      <c r="W39" s="168">
        <f>+V39</f>
        <v>188.88888888888889</v>
      </c>
      <c r="X39" s="96">
        <v>0</v>
      </c>
      <c r="Y39" s="97">
        <f>+U39*T39*COS(RADIANS(X39))+M39</f>
        <v>1780</v>
      </c>
      <c r="Z39" s="92">
        <f>+(Y39-32)*5/9</f>
        <v>971.1111111111111</v>
      </c>
      <c r="AA39" s="93">
        <f>+Z39+273.15</f>
        <v>1244.261111111111</v>
      </c>
      <c r="AB39" s="98">
        <v>0.85</v>
      </c>
      <c r="AC39" s="99">
        <f>+(Y39-P39)/(Y39-M39)*AB39</f>
        <v>0.8150000000000001</v>
      </c>
      <c r="AD39" s="100">
        <f>+(K39*0.09290304*L39*1000*AC39)/1000</f>
        <v>66.95825597567186</v>
      </c>
      <c r="AE39" s="101">
        <v>2</v>
      </c>
      <c r="AF39" s="146">
        <f>+AF38</f>
        <v>-12.986816837772912</v>
      </c>
      <c r="AG39" s="103">
        <f>+AH39*9/5+32</f>
        <v>120.43423310151607</v>
      </c>
      <c r="AH39" s="104">
        <f>+IF((AF39+14.696)&lt;G39,D39/(-(LOG10((AF39+14.696)*760/14.696)-C39))-E39,I39/(-(LOG10((AF39+14.696)*760/14.696)-H39))-J39)</f>
        <v>49.13012950084226</v>
      </c>
      <c r="AI39" s="105">
        <f>+AH39+273.15</f>
        <v>322.28012950084224</v>
      </c>
      <c r="AJ39" s="106">
        <v>85</v>
      </c>
      <c r="AK39" s="107">
        <f>+(AJ39-32)*5/9</f>
        <v>29.444444444444443</v>
      </c>
      <c r="AL39" s="108">
        <f>+AK39+273.15</f>
        <v>302.59444444444443</v>
      </c>
      <c r="AM39" s="109">
        <f>+IF(AF39&lt;-14.696,0,IF(AI39&lt;=AL39,0,(AI39-AL39)/AI39))</f>
        <v>0.06108252806925335</v>
      </c>
      <c r="AN39" s="110">
        <f>+AC39*AM39</f>
        <v>0.049782260376441484</v>
      </c>
      <c r="AO39" s="111">
        <f>+$AN39*AO$24</f>
        <v>0.034847582263509036</v>
      </c>
      <c r="AP39" s="112">
        <f>+$AD39*1000*AO39</f>
        <v>2333.3333333333203</v>
      </c>
      <c r="AQ39" s="113">
        <f>+AP39*0.00134102209</f>
        <v>3.1290515433333157</v>
      </c>
      <c r="AR39" s="114">
        <f>+($AD39*1000-AP39)/1000</f>
        <v>64.62492264233853</v>
      </c>
      <c r="AS39" s="115">
        <f>+$AN39*AS$24</f>
        <v>0.024891130188220742</v>
      </c>
      <c r="AT39" s="116">
        <f>+$AD39*1000*AS39</f>
        <v>1666.6666666666576</v>
      </c>
      <c r="AU39" s="117">
        <f>+AT39*0.00134102209</f>
        <v>2.2350368166666543</v>
      </c>
      <c r="AV39" s="118">
        <f>+($AD39*1000-AT39)/1000</f>
        <v>65.2915893090052</v>
      </c>
      <c r="AW39" s="119">
        <f>+$AN39*AW$24</f>
        <v>0.014934678112932444</v>
      </c>
      <c r="AX39" s="120">
        <f>+$AD39*1000*AW39</f>
        <v>999.9999999999945</v>
      </c>
      <c r="AY39" s="121">
        <f>+AX39*0.00134102209</f>
        <v>1.3410220899999927</v>
      </c>
      <c r="AZ39" s="122">
        <f>+($AD39*1000-AX39)/1000</f>
        <v>65.95825597567186</v>
      </c>
      <c r="BC39" s="10"/>
      <c r="BD39" s="10"/>
      <c r="BE39" s="10"/>
      <c r="BF39" s="10"/>
      <c r="BG39" s="10"/>
      <c r="BH39" s="10"/>
      <c r="BI39" s="10"/>
      <c r="BJ39" s="10"/>
      <c r="BK39" s="10"/>
    </row>
    <row r="40" spans="1:63" s="1" customFormat="1" ht="9.75" customHeight="1">
      <c r="A40" s="86" t="s">
        <v>81</v>
      </c>
      <c r="B40" s="86"/>
      <c r="C40" s="66"/>
      <c r="D40" s="66"/>
      <c r="E40" s="66"/>
      <c r="F40" s="66"/>
      <c r="G40" s="66"/>
      <c r="H40" s="66"/>
      <c r="I40" s="66"/>
      <c r="J40" s="66"/>
      <c r="K40" s="89">
        <v>53.81955208354863</v>
      </c>
      <c r="L40" s="90">
        <v>1</v>
      </c>
      <c r="M40" s="123"/>
      <c r="N40" s="92">
        <f>+(M40-32)*0.555555555555556</f>
        <v>-17.777777777777793</v>
      </c>
      <c r="O40" s="93">
        <f>+N40+273.15</f>
        <v>255.37222222222218</v>
      </c>
      <c r="P40" s="91">
        <v>77</v>
      </c>
      <c r="Q40" s="92">
        <f>+(P40-32)*5/9</f>
        <v>25</v>
      </c>
      <c r="R40" s="123"/>
      <c r="S40" s="93">
        <f>+Q40+273.15</f>
        <v>298.15</v>
      </c>
      <c r="T40" s="95">
        <v>1</v>
      </c>
      <c r="U40" s="124">
        <v>-4.85</v>
      </c>
      <c r="V40" s="124"/>
      <c r="W40" s="124"/>
      <c r="X40" s="125"/>
      <c r="Y40" s="97"/>
      <c r="Z40" s="92"/>
      <c r="AA40" s="93"/>
      <c r="AB40" s="98">
        <v>1</v>
      </c>
      <c r="AC40" s="126">
        <v>0.2</v>
      </c>
      <c r="AD40" s="127">
        <f>+(K40*0.09290304*L40*1000*AC40*AB40*T40*(1+(25-Q40)*-U40/1000))/1000</f>
        <v>1.0000000000000004</v>
      </c>
      <c r="AE40" s="128"/>
      <c r="AF40" s="102"/>
      <c r="AG40" s="103"/>
      <c r="AH40" s="104"/>
      <c r="AI40" s="105"/>
      <c r="AJ40" s="129"/>
      <c r="AK40" s="130"/>
      <c r="AL40" s="131"/>
      <c r="AM40" s="132"/>
      <c r="AN40" s="133"/>
      <c r="AO40" s="134"/>
      <c r="AP40" s="135">
        <f>+$AD40*1000</f>
        <v>1000.0000000000005</v>
      </c>
      <c r="AQ40" s="136">
        <f>+AP40*0.00134102209</f>
        <v>1.3410220900000005</v>
      </c>
      <c r="AR40" s="137">
        <f>+(AP40/$AC40-AP40)/1000</f>
        <v>4.000000000000002</v>
      </c>
      <c r="AS40" s="138"/>
      <c r="AT40" s="139">
        <f>+$AD40*1000</f>
        <v>1000.0000000000005</v>
      </c>
      <c r="AU40" s="140">
        <f>+AT40*0.00134102209</f>
        <v>1.3410220900000005</v>
      </c>
      <c r="AV40" s="141">
        <f>+(AT40/$AC40-AT40)/1000</f>
        <v>4.000000000000002</v>
      </c>
      <c r="AW40" s="142"/>
      <c r="AX40" s="120">
        <f>+$AD40*1000</f>
        <v>1000.0000000000005</v>
      </c>
      <c r="AY40" s="121">
        <f>+AX40*0.00134102209</f>
        <v>1.3410220900000005</v>
      </c>
      <c r="AZ40" s="122">
        <f>+(AX40/$AC40-AX40)/1000</f>
        <v>4.000000000000002</v>
      </c>
      <c r="BC40" s="10"/>
      <c r="BD40" s="10"/>
      <c r="BE40" s="10"/>
      <c r="BF40" s="10"/>
      <c r="BG40" s="10"/>
      <c r="BH40" s="10"/>
      <c r="BI40" s="10"/>
      <c r="BJ40" s="10"/>
      <c r="BK40" s="10"/>
    </row>
    <row r="41" spans="1:62" ht="9.75" customHeight="1">
      <c r="A41" s="35"/>
      <c r="B41" s="35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BC41" s="10"/>
      <c r="BD41" s="10"/>
      <c r="BE41" s="10"/>
      <c r="BF41" s="10"/>
      <c r="BG41" s="10"/>
      <c r="BH41" s="10"/>
      <c r="BI41" s="10"/>
      <c r="BJ41" s="10"/>
    </row>
    <row r="42" spans="1:62" ht="9.75" customHeight="1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BC42" s="10"/>
      <c r="BD42" s="10"/>
      <c r="BE42" s="10"/>
      <c r="BF42" s="10"/>
      <c r="BG42" s="10"/>
      <c r="BH42" s="10"/>
      <c r="BI42" s="10"/>
      <c r="BJ42" s="10"/>
    </row>
    <row r="43" spans="1:62" ht="9.75" customHeight="1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BC43" s="10"/>
      <c r="BD43" s="10"/>
      <c r="BE43" s="10"/>
      <c r="BF43" s="10"/>
      <c r="BG43" s="10"/>
      <c r="BH43" s="10"/>
      <c r="BI43" s="10"/>
      <c r="BJ43" s="10"/>
    </row>
    <row r="44" spans="1:62" ht="9.75" customHeight="1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BC44" s="10"/>
      <c r="BD44" s="10"/>
      <c r="BE44" s="10"/>
      <c r="BF44" s="10"/>
      <c r="BG44" s="10"/>
      <c r="BH44" s="10"/>
      <c r="BI44" s="10"/>
      <c r="BJ44" s="10"/>
    </row>
    <row r="45" spans="1:62" ht="9.75" customHeight="1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BC45" s="10"/>
      <c r="BD45" s="10"/>
      <c r="BE45" s="10"/>
      <c r="BF45" s="10"/>
      <c r="BG45" s="10"/>
      <c r="BH45" s="10"/>
      <c r="BI45" s="10"/>
      <c r="BJ45" s="10"/>
    </row>
    <row r="46" spans="1:62" ht="9.75" customHeight="1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BC46" s="10"/>
      <c r="BD46" s="10"/>
      <c r="BE46" s="10"/>
      <c r="BF46" s="10"/>
      <c r="BG46" s="10"/>
      <c r="BH46" s="10"/>
      <c r="BI46" s="10"/>
      <c r="BJ46" s="10"/>
    </row>
    <row r="47" spans="1:62" ht="9.75" customHeight="1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BC47" s="10"/>
      <c r="BD47" s="10"/>
      <c r="BE47" s="10"/>
      <c r="BF47" s="10"/>
      <c r="BG47" s="10"/>
      <c r="BH47" s="10"/>
      <c r="BI47" s="10"/>
      <c r="BJ47" s="10"/>
    </row>
    <row r="48" spans="1:62" ht="9.75" customHeight="1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BC48" s="10"/>
      <c r="BD48" s="10"/>
      <c r="BE48" s="10"/>
      <c r="BF48" s="10"/>
      <c r="BG48" s="10"/>
      <c r="BH48" s="10"/>
      <c r="BI48" s="10"/>
      <c r="BJ48" s="10"/>
    </row>
    <row r="49" spans="1:62" ht="9.75" customHeight="1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BC49" s="10"/>
      <c r="BD49" s="10"/>
      <c r="BE49" s="10"/>
      <c r="BF49" s="10"/>
      <c r="BG49" s="10"/>
      <c r="BH49" s="10"/>
      <c r="BI49" s="10"/>
      <c r="BJ49" s="10"/>
    </row>
    <row r="50" spans="1:62" ht="9.75" customHeight="1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BC50" s="10"/>
      <c r="BD50" s="10"/>
      <c r="BE50" s="10"/>
      <c r="BF50" s="10"/>
      <c r="BG50" s="10"/>
      <c r="BH50" s="10"/>
      <c r="BI50" s="10"/>
      <c r="BJ50" s="10"/>
    </row>
    <row r="51" spans="1:62" ht="9.75" customHeight="1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BC51" s="10"/>
      <c r="BD51" s="10"/>
      <c r="BE51" s="10"/>
      <c r="BF51" s="10"/>
      <c r="BG51" s="10"/>
      <c r="BH51" s="10"/>
      <c r="BI51" s="10"/>
      <c r="BJ51" s="10"/>
    </row>
    <row r="52" spans="1:62" ht="9.75" customHeight="1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BC52" s="10"/>
      <c r="BD52" s="10"/>
      <c r="BE52" s="10"/>
      <c r="BF52" s="10"/>
      <c r="BG52" s="10"/>
      <c r="BH52" s="10"/>
      <c r="BI52" s="10"/>
      <c r="BJ52" s="10"/>
    </row>
    <row r="53" spans="1:62" ht="9.75" customHeight="1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BC53" s="10"/>
      <c r="BD53" s="10"/>
      <c r="BE53" s="10"/>
      <c r="BF53" s="10"/>
      <c r="BG53" s="10"/>
      <c r="BH53" s="10"/>
      <c r="BI53" s="10"/>
      <c r="BJ53" s="10"/>
    </row>
    <row r="54" spans="1:62" ht="9.75" customHeight="1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BC54" s="10"/>
      <c r="BD54" s="10"/>
      <c r="BE54" s="10"/>
      <c r="BF54" s="10"/>
      <c r="BG54" s="10"/>
      <c r="BH54" s="10"/>
      <c r="BI54" s="10"/>
      <c r="BJ54" s="10"/>
    </row>
    <row r="55" spans="1:62" ht="9.75" customHeight="1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BC55" s="10"/>
      <c r="BD55" s="10"/>
      <c r="BE55" s="10"/>
      <c r="BF55" s="10"/>
      <c r="BG55" s="10"/>
      <c r="BH55" s="10"/>
      <c r="BI55" s="10"/>
      <c r="BJ55" s="10"/>
    </row>
    <row r="56" spans="1:62" ht="9.75" customHeight="1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BC56" s="10"/>
      <c r="BD56" s="10"/>
      <c r="BE56" s="10"/>
      <c r="BF56" s="10"/>
      <c r="BG56" s="10"/>
      <c r="BH56" s="10"/>
      <c r="BI56" s="10"/>
      <c r="BJ56" s="10"/>
    </row>
    <row r="57" spans="1:62" ht="9.75" customHeight="1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BC57" s="10"/>
      <c r="BD57" s="10"/>
      <c r="BE57" s="10"/>
      <c r="BF57" s="10"/>
      <c r="BG57" s="10"/>
      <c r="BH57" s="10"/>
      <c r="BI57" s="10"/>
      <c r="BJ57" s="10"/>
    </row>
    <row r="58" spans="1:62" ht="9.75" customHeight="1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BC58" s="10"/>
      <c r="BD58" s="10"/>
      <c r="BE58" s="10"/>
      <c r="BF58" s="10"/>
      <c r="BG58" s="10"/>
      <c r="BH58" s="10"/>
      <c r="BI58" s="10"/>
      <c r="BJ58" s="10"/>
    </row>
    <row r="59" spans="1:62" ht="9.75" customHeight="1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BC59" s="10"/>
      <c r="BD59" s="10"/>
      <c r="BE59" s="10"/>
      <c r="BF59" s="10"/>
      <c r="BG59" s="10"/>
      <c r="BH59" s="10"/>
      <c r="BI59" s="10"/>
      <c r="BJ59" s="10"/>
    </row>
    <row r="60" spans="1:62" ht="9.75" customHeight="1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BC60" s="10"/>
      <c r="BD60" s="10"/>
      <c r="BE60" s="10"/>
      <c r="BF60" s="10"/>
      <c r="BG60" s="10"/>
      <c r="BH60" s="10"/>
      <c r="BI60" s="10"/>
      <c r="BJ60" s="10"/>
    </row>
    <row r="61" spans="1:62" ht="9.75" customHeight="1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BC61" s="10"/>
      <c r="BD61" s="10"/>
      <c r="BE61" s="10"/>
      <c r="BF61" s="10"/>
      <c r="BG61" s="10"/>
      <c r="BH61" s="10"/>
      <c r="BI61" s="10"/>
      <c r="BJ61" s="10"/>
    </row>
    <row r="62" spans="1:62" ht="9.75" customHeight="1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BC62" s="10"/>
      <c r="BD62" s="10"/>
      <c r="BE62" s="10"/>
      <c r="BF62" s="10"/>
      <c r="BG62" s="10"/>
      <c r="BH62" s="10"/>
      <c r="BI62" s="10"/>
      <c r="BJ62" s="10"/>
    </row>
    <row r="63" spans="1:62" ht="9.75" customHeight="1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BC63" s="10"/>
      <c r="BD63" s="10"/>
      <c r="BE63" s="10"/>
      <c r="BF63" s="10"/>
      <c r="BG63" s="10"/>
      <c r="BH63" s="10"/>
      <c r="BI63" s="10"/>
      <c r="BJ63" s="10"/>
    </row>
    <row r="64" spans="1:62" ht="9.75" customHeight="1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BC64" s="10"/>
      <c r="BD64" s="10"/>
      <c r="BE64" s="10"/>
      <c r="BF64" s="10"/>
      <c r="BG64" s="10"/>
      <c r="BH64" s="10"/>
      <c r="BI64" s="10"/>
      <c r="BJ64" s="10"/>
    </row>
    <row r="65" spans="1:62" ht="9.75" customHeight="1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BC65" s="10"/>
      <c r="BD65" s="10"/>
      <c r="BE65" s="10"/>
      <c r="BF65" s="10"/>
      <c r="BG65" s="10"/>
      <c r="BH65" s="10"/>
      <c r="BI65" s="10"/>
      <c r="BJ65" s="10"/>
    </row>
    <row r="66" spans="1:62" ht="9.75" customHeight="1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BC66" s="10"/>
      <c r="BD66" s="10"/>
      <c r="BE66" s="10"/>
      <c r="BF66" s="10"/>
      <c r="BG66" s="10"/>
      <c r="BH66" s="10"/>
      <c r="BI66" s="10"/>
      <c r="BJ66" s="10"/>
    </row>
    <row r="67" spans="1:62" ht="9.75" customHeight="1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BC67" s="10"/>
      <c r="BD67" s="10"/>
      <c r="BE67" s="10"/>
      <c r="BF67" s="10"/>
      <c r="BG67" s="10"/>
      <c r="BH67" s="10"/>
      <c r="BI67" s="10"/>
      <c r="BJ67" s="10"/>
    </row>
    <row r="68" spans="1:62" ht="9.75" customHeight="1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BC68" s="10"/>
      <c r="BD68" s="10"/>
      <c r="BE68" s="10"/>
      <c r="BF68" s="10"/>
      <c r="BG68" s="10"/>
      <c r="BH68" s="10"/>
      <c r="BI68" s="10"/>
      <c r="BJ68" s="10"/>
    </row>
    <row r="69" spans="1:62" ht="9.75" customHeight="1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BC69" s="10"/>
      <c r="BD69" s="10"/>
      <c r="BE69" s="10"/>
      <c r="BF69" s="10"/>
      <c r="BG69" s="10"/>
      <c r="BH69" s="10"/>
      <c r="BI69" s="10"/>
      <c r="BJ69" s="10"/>
    </row>
    <row r="70" spans="1:62" ht="9.75" customHeight="1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BC70" s="10"/>
      <c r="BD70" s="10"/>
      <c r="BE70" s="10"/>
      <c r="BF70" s="10"/>
      <c r="BG70" s="10"/>
      <c r="BH70" s="10"/>
      <c r="BI70" s="10"/>
      <c r="BJ70" s="10"/>
    </row>
    <row r="71" spans="1:62" ht="9.75" customHeight="1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BC71" s="10"/>
      <c r="BD71" s="10"/>
      <c r="BE71" s="10"/>
      <c r="BF71" s="10"/>
      <c r="BG71" s="10"/>
      <c r="BH71" s="10"/>
      <c r="BI71" s="10"/>
      <c r="BJ71" s="10"/>
    </row>
    <row r="72" spans="1:62" ht="9.75" customHeight="1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BC72" s="10"/>
      <c r="BD72" s="10"/>
      <c r="BE72" s="10"/>
      <c r="BF72" s="10"/>
      <c r="BG72" s="10"/>
      <c r="BH72" s="10"/>
      <c r="BI72" s="10"/>
      <c r="BJ72" s="10"/>
    </row>
    <row r="73" spans="1:62" ht="9.75" customHeight="1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BC73" s="10"/>
      <c r="BD73" s="10"/>
      <c r="BE73" s="10"/>
      <c r="BF73" s="10"/>
      <c r="BG73" s="10"/>
      <c r="BH73" s="10"/>
      <c r="BI73" s="10"/>
      <c r="BJ73" s="10"/>
    </row>
    <row r="74" spans="1:62" ht="9.75" customHeight="1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BC74" s="10"/>
      <c r="BD74" s="10"/>
      <c r="BE74" s="10"/>
      <c r="BF74" s="10"/>
      <c r="BG74" s="10"/>
      <c r="BH74" s="10"/>
      <c r="BI74" s="10"/>
      <c r="BJ74" s="10"/>
    </row>
    <row r="75" spans="1:62" ht="9.75" customHeight="1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BC75" s="10"/>
      <c r="BD75" s="10"/>
      <c r="BE75" s="10"/>
      <c r="BF75" s="10"/>
      <c r="BG75" s="10"/>
      <c r="BH75" s="10"/>
      <c r="BI75" s="10"/>
      <c r="BJ75" s="10"/>
    </row>
    <row r="76" spans="1:62" ht="9.75" customHeight="1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BC76" s="10"/>
      <c r="BD76" s="10"/>
      <c r="BE76" s="10"/>
      <c r="BF76" s="10"/>
      <c r="BG76" s="10"/>
      <c r="BH76" s="10"/>
      <c r="BI76" s="10"/>
      <c r="BJ76" s="10"/>
    </row>
    <row r="77" spans="1:62" ht="9.75" customHeight="1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BC77" s="10"/>
      <c r="BD77" s="10"/>
      <c r="BE77" s="10"/>
      <c r="BF77" s="10"/>
      <c r="BG77" s="10"/>
      <c r="BH77" s="10"/>
      <c r="BI77" s="10"/>
      <c r="BJ77" s="10"/>
    </row>
    <row r="78" spans="1:62" ht="9.75" customHeight="1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BC78" s="10"/>
      <c r="BD78" s="10"/>
      <c r="BE78" s="10"/>
      <c r="BF78" s="10"/>
      <c r="BG78" s="10"/>
      <c r="BH78" s="10"/>
      <c r="BI78" s="10"/>
      <c r="BJ78" s="10"/>
    </row>
    <row r="79" spans="1:62" ht="9.75" customHeight="1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BC79" s="10"/>
      <c r="BD79" s="10"/>
      <c r="BE79" s="10"/>
      <c r="BF79" s="10"/>
      <c r="BG79" s="10"/>
      <c r="BH79" s="10"/>
      <c r="BI79" s="10"/>
      <c r="BJ79" s="10"/>
    </row>
    <row r="80" spans="1:62" ht="9.75" customHeight="1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BC80" s="10"/>
      <c r="BD80" s="10"/>
      <c r="BE80" s="10"/>
      <c r="BF80" s="10"/>
      <c r="BG80" s="10"/>
      <c r="BH80" s="10"/>
      <c r="BI80" s="10"/>
      <c r="BJ80" s="10"/>
    </row>
    <row r="81" spans="1:62" ht="9.75" customHeight="1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BC81" s="10"/>
      <c r="BD81" s="10"/>
      <c r="BE81" s="10"/>
      <c r="BF81" s="10"/>
      <c r="BG81" s="10"/>
      <c r="BH81" s="10"/>
      <c r="BI81" s="10"/>
      <c r="BJ81" s="10"/>
    </row>
    <row r="82" spans="1:62" ht="9.75" customHeight="1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BC82" s="10"/>
      <c r="BD82" s="10"/>
      <c r="BE82" s="10"/>
      <c r="BF82" s="10"/>
      <c r="BG82" s="10"/>
      <c r="BH82" s="10"/>
      <c r="BI82" s="10"/>
      <c r="BJ82" s="10"/>
    </row>
    <row r="83" spans="1:62" ht="9.75" customHeight="1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BC83" s="10"/>
      <c r="BD83" s="10"/>
      <c r="BE83" s="10"/>
      <c r="BF83" s="10"/>
      <c r="BG83" s="10"/>
      <c r="BH83" s="10"/>
      <c r="BI83" s="10"/>
      <c r="BJ83" s="10"/>
    </row>
    <row r="84" spans="1:62" ht="9.75" customHeight="1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BC84" s="10"/>
      <c r="BD84" s="10"/>
      <c r="BE84" s="10"/>
      <c r="BF84" s="10"/>
      <c r="BG84" s="10"/>
      <c r="BH84" s="10"/>
      <c r="BI84" s="10"/>
      <c r="BJ84" s="10"/>
    </row>
    <row r="85" spans="1:62" ht="9.75" customHeight="1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BC85" s="10"/>
      <c r="BD85" s="10"/>
      <c r="BE85" s="10"/>
      <c r="BF85" s="10"/>
      <c r="BG85" s="10"/>
      <c r="BH85" s="10"/>
      <c r="BI85" s="10"/>
      <c r="BJ85" s="10"/>
    </row>
    <row r="86" spans="1:62" ht="9.75" customHeight="1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BC86" s="10"/>
      <c r="BD86" s="10"/>
      <c r="BE86" s="10"/>
      <c r="BF86" s="10"/>
      <c r="BG86" s="10"/>
      <c r="BH86" s="10"/>
      <c r="BI86" s="10"/>
      <c r="BJ86" s="10"/>
    </row>
    <row r="87" spans="1:62" ht="9.75" customHeight="1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BC87" s="10"/>
      <c r="BD87" s="10"/>
      <c r="BE87" s="10"/>
      <c r="BF87" s="10"/>
      <c r="BG87" s="10"/>
      <c r="BH87" s="10"/>
      <c r="BI87" s="10"/>
      <c r="BJ87" s="10"/>
    </row>
    <row r="88" spans="1:62" ht="9.75" customHeight="1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BC88" s="10"/>
      <c r="BD88" s="10"/>
      <c r="BE88" s="10"/>
      <c r="BF88" s="10"/>
      <c r="BG88" s="10"/>
      <c r="BH88" s="10"/>
      <c r="BI88" s="10"/>
      <c r="BJ88" s="10"/>
    </row>
    <row r="89" spans="1:62" ht="9.75" customHeight="1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BC89" s="10"/>
      <c r="BD89" s="10"/>
      <c r="BE89" s="10"/>
      <c r="BF89" s="10"/>
      <c r="BG89" s="10"/>
      <c r="BH89" s="10"/>
      <c r="BI89" s="10"/>
      <c r="BJ89" s="10"/>
    </row>
    <row r="90" spans="1:62" ht="9.75" customHeight="1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BC90" s="10"/>
      <c r="BD90" s="10"/>
      <c r="BE90" s="10"/>
      <c r="BF90" s="10"/>
      <c r="BG90" s="10"/>
      <c r="BH90" s="10"/>
      <c r="BI90" s="10"/>
      <c r="BJ90" s="10"/>
    </row>
    <row r="91" spans="1:62" ht="9.75" customHeight="1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BC91" s="10"/>
      <c r="BD91" s="10"/>
      <c r="BE91" s="10"/>
      <c r="BF91" s="10"/>
      <c r="BG91" s="10"/>
      <c r="BH91" s="10"/>
      <c r="BI91" s="10"/>
      <c r="BJ91" s="10"/>
    </row>
    <row r="92" spans="1:62" ht="9.75" customHeight="1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BC92" s="10"/>
      <c r="BD92" s="10"/>
      <c r="BE92" s="10"/>
      <c r="BF92" s="10"/>
      <c r="BG92" s="10"/>
      <c r="BH92" s="10"/>
      <c r="BI92" s="10"/>
      <c r="BJ92" s="10"/>
    </row>
    <row r="93" spans="1:62" ht="9.75" customHeight="1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BC93" s="10"/>
      <c r="BD93" s="10"/>
      <c r="BE93" s="10"/>
      <c r="BF93" s="10"/>
      <c r="BG93" s="10"/>
      <c r="BH93" s="10"/>
      <c r="BI93" s="10"/>
      <c r="BJ93" s="10"/>
    </row>
    <row r="94" spans="1:62" ht="9.75" customHeight="1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BC94" s="10"/>
      <c r="BD94" s="10"/>
      <c r="BE94" s="10"/>
      <c r="BF94" s="10"/>
      <c r="BG94" s="10"/>
      <c r="BH94" s="10"/>
      <c r="BI94" s="10"/>
      <c r="BJ94" s="10"/>
    </row>
    <row r="95" spans="1:62" ht="9.75" customHeight="1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BC95" s="10"/>
      <c r="BD95" s="10"/>
      <c r="BE95" s="10"/>
      <c r="BF95" s="10"/>
      <c r="BG95" s="10"/>
      <c r="BH95" s="10"/>
      <c r="BI95" s="10"/>
      <c r="BJ95" s="10"/>
    </row>
    <row r="96" spans="1:62" ht="9.75" customHeight="1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BC96" s="10"/>
      <c r="BD96" s="10"/>
      <c r="BE96" s="10"/>
      <c r="BF96" s="10"/>
      <c r="BG96" s="10"/>
      <c r="BH96" s="10"/>
      <c r="BI96" s="10"/>
      <c r="BJ96" s="10"/>
    </row>
    <row r="97" spans="1:62" ht="9.75" customHeight="1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BC97" s="10"/>
      <c r="BD97" s="10"/>
      <c r="BE97" s="10"/>
      <c r="BF97" s="10"/>
      <c r="BG97" s="10"/>
      <c r="BH97" s="10"/>
      <c r="BI97" s="10"/>
      <c r="BJ97" s="10"/>
    </row>
    <row r="98" spans="1:62" ht="9.75" customHeight="1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BC98" s="10"/>
      <c r="BD98" s="10"/>
      <c r="BE98" s="10"/>
      <c r="BF98" s="10"/>
      <c r="BG98" s="10"/>
      <c r="BH98" s="10"/>
      <c r="BI98" s="10"/>
      <c r="BJ98" s="10"/>
    </row>
    <row r="99" spans="1:62" ht="9.75" customHeight="1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BC99" s="10"/>
      <c r="BD99" s="10"/>
      <c r="BE99" s="10"/>
      <c r="BF99" s="10"/>
      <c r="BG99" s="10"/>
      <c r="BH99" s="10"/>
      <c r="BI99" s="10"/>
      <c r="BJ99" s="10"/>
    </row>
    <row r="100" spans="1:62" ht="9.75" customHeight="1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BC100" s="10"/>
      <c r="BD100" s="10"/>
      <c r="BE100" s="10"/>
      <c r="BF100" s="10"/>
      <c r="BG100" s="10"/>
      <c r="BH100" s="10"/>
      <c r="BI100" s="10"/>
      <c r="BJ100" s="10"/>
    </row>
    <row r="101" spans="1:62" ht="9.75" customHeight="1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BC101" s="10"/>
      <c r="BD101" s="10"/>
      <c r="BE101" s="10"/>
      <c r="BF101" s="10"/>
      <c r="BG101" s="10"/>
      <c r="BH101" s="10"/>
      <c r="BI101" s="10"/>
      <c r="BJ101" s="10"/>
    </row>
    <row r="102" spans="1:62" ht="9.75" customHeight="1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BC102" s="10"/>
      <c r="BD102" s="10"/>
      <c r="BE102" s="10"/>
      <c r="BF102" s="10"/>
      <c r="BG102" s="10"/>
      <c r="BH102" s="10"/>
      <c r="BI102" s="10"/>
      <c r="BJ102" s="10"/>
    </row>
    <row r="103" spans="1:62" ht="9.75" customHeight="1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BC103" s="10"/>
      <c r="BD103" s="10"/>
      <c r="BE103" s="10"/>
      <c r="BF103" s="10"/>
      <c r="BG103" s="10"/>
      <c r="BH103" s="10"/>
      <c r="BI103" s="10"/>
      <c r="BJ103" s="10"/>
    </row>
    <row r="104" spans="1:62" ht="9.75" customHeight="1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BC104" s="10"/>
      <c r="BD104" s="10"/>
      <c r="BE104" s="10"/>
      <c r="BF104" s="10"/>
      <c r="BG104" s="10"/>
      <c r="BH104" s="10"/>
      <c r="BI104" s="10"/>
      <c r="BJ104" s="10"/>
    </row>
    <row r="105" spans="1:62" ht="9.75" customHeight="1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BC105" s="10"/>
      <c r="BD105" s="10"/>
      <c r="BE105" s="10"/>
      <c r="BF105" s="10"/>
      <c r="BG105" s="10"/>
      <c r="BH105" s="10"/>
      <c r="BI105" s="10"/>
      <c r="BJ105" s="10"/>
    </row>
    <row r="106" spans="1:62" ht="9.75" customHeight="1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BC106" s="10"/>
      <c r="BD106" s="10"/>
      <c r="BE106" s="10"/>
      <c r="BF106" s="10"/>
      <c r="BG106" s="10"/>
      <c r="BH106" s="10"/>
      <c r="BI106" s="10"/>
      <c r="BJ106" s="10"/>
    </row>
    <row r="107" spans="1:62" ht="9.75" customHeight="1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BC107" s="10"/>
      <c r="BD107" s="10"/>
      <c r="BE107" s="10"/>
      <c r="BF107" s="10"/>
      <c r="BG107" s="10"/>
      <c r="BH107" s="10"/>
      <c r="BI107" s="10"/>
      <c r="BJ107" s="10"/>
    </row>
    <row r="108" spans="1:62" ht="9.75" customHeight="1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BC108" s="10"/>
      <c r="BD108" s="10"/>
      <c r="BE108" s="10"/>
      <c r="BF108" s="10"/>
      <c r="BG108" s="10"/>
      <c r="BH108" s="10"/>
      <c r="BI108" s="10"/>
      <c r="BJ108" s="10"/>
    </row>
    <row r="109" spans="1:62" ht="9.75" customHeight="1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BC109" s="10"/>
      <c r="BD109" s="10"/>
      <c r="BE109" s="10"/>
      <c r="BF109" s="10"/>
      <c r="BG109" s="10"/>
      <c r="BH109" s="10"/>
      <c r="BI109" s="10"/>
      <c r="BJ109" s="10"/>
    </row>
    <row r="110" spans="1:62" ht="9.75" customHeight="1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BC110" s="10"/>
      <c r="BD110" s="10"/>
      <c r="BE110" s="10"/>
      <c r="BF110" s="10"/>
      <c r="BG110" s="10"/>
      <c r="BH110" s="10"/>
      <c r="BI110" s="10"/>
      <c r="BJ110" s="10"/>
    </row>
    <row r="111" spans="1:62" ht="9.75" customHeight="1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BC111" s="10"/>
      <c r="BD111" s="10"/>
      <c r="BE111" s="10"/>
      <c r="BF111" s="10"/>
      <c r="BG111" s="10"/>
      <c r="BH111" s="10"/>
      <c r="BI111" s="10"/>
      <c r="BJ111" s="10"/>
    </row>
    <row r="112" spans="1:62" ht="9.75" customHeight="1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BC112" s="10"/>
      <c r="BD112" s="10"/>
      <c r="BE112" s="10"/>
      <c r="BF112" s="10"/>
      <c r="BG112" s="10"/>
      <c r="BH112" s="10"/>
      <c r="BI112" s="10"/>
      <c r="BJ112" s="10"/>
    </row>
    <row r="113" spans="1:62" ht="9.75" customHeight="1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BC113" s="10"/>
      <c r="BD113" s="10"/>
      <c r="BE113" s="10"/>
      <c r="BF113" s="10"/>
      <c r="BG113" s="10"/>
      <c r="BH113" s="10"/>
      <c r="BI113" s="10"/>
      <c r="BJ113" s="10"/>
    </row>
    <row r="114" spans="1:62" ht="9.75" customHeight="1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BC114" s="10"/>
      <c r="BD114" s="10"/>
      <c r="BE114" s="10"/>
      <c r="BF114" s="10"/>
      <c r="BG114" s="10"/>
      <c r="BH114" s="10"/>
      <c r="BI114" s="10"/>
      <c r="BJ114" s="10"/>
    </row>
    <row r="115" spans="1:62" ht="9.75" customHeight="1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BC115" s="10"/>
      <c r="BD115" s="10"/>
      <c r="BE115" s="10"/>
      <c r="BF115" s="10"/>
      <c r="BG115" s="10"/>
      <c r="BH115" s="10"/>
      <c r="BI115" s="10"/>
      <c r="BJ115" s="10"/>
    </row>
    <row r="116" spans="1:62" ht="9.75" customHeight="1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BC116" s="10"/>
      <c r="BD116" s="10"/>
      <c r="BE116" s="10"/>
      <c r="BF116" s="10"/>
      <c r="BG116" s="10"/>
      <c r="BH116" s="10"/>
      <c r="BI116" s="10"/>
      <c r="BJ116" s="10"/>
    </row>
    <row r="117" spans="1:62" ht="9.75" customHeight="1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BC117" s="10"/>
      <c r="BD117" s="10"/>
      <c r="BE117" s="10"/>
      <c r="BF117" s="10"/>
      <c r="BG117" s="10"/>
      <c r="BH117" s="10"/>
      <c r="BI117" s="10"/>
      <c r="BJ117" s="10"/>
    </row>
    <row r="118" spans="1:62" ht="9.75" customHeight="1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BC118" s="10"/>
      <c r="BD118" s="10"/>
      <c r="BE118" s="10"/>
      <c r="BF118" s="10"/>
      <c r="BG118" s="10"/>
      <c r="BH118" s="10"/>
      <c r="BI118" s="10"/>
      <c r="BJ118" s="10"/>
    </row>
    <row r="119" spans="1:62" ht="9.75" customHeight="1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BC119" s="10"/>
      <c r="BD119" s="10"/>
      <c r="BE119" s="10"/>
      <c r="BF119" s="10"/>
      <c r="BG119" s="10"/>
      <c r="BH119" s="10"/>
      <c r="BI119" s="10"/>
      <c r="BJ119" s="10"/>
    </row>
    <row r="120" spans="1:62" ht="9.75" customHeight="1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BC120" s="10"/>
      <c r="BD120" s="10"/>
      <c r="BE120" s="10"/>
      <c r="BF120" s="10"/>
      <c r="BG120" s="10"/>
      <c r="BH120" s="10"/>
      <c r="BI120" s="10"/>
      <c r="BJ120" s="10"/>
    </row>
    <row r="121" spans="1:62" ht="9.75" customHeight="1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BC121" s="10"/>
      <c r="BD121" s="10"/>
      <c r="BE121" s="10"/>
      <c r="BF121" s="10"/>
      <c r="BG121" s="10"/>
      <c r="BH121" s="10"/>
      <c r="BI121" s="10"/>
      <c r="BJ121" s="10"/>
    </row>
    <row r="122" spans="1:62" ht="9.75" customHeight="1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BC122" s="10"/>
      <c r="BD122" s="10"/>
      <c r="BE122" s="10"/>
      <c r="BF122" s="10"/>
      <c r="BG122" s="10"/>
      <c r="BH122" s="10"/>
      <c r="BI122" s="10"/>
      <c r="BJ122" s="10"/>
    </row>
    <row r="123" spans="1:62" ht="9.75" customHeight="1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BC123" s="10"/>
      <c r="BD123" s="10"/>
      <c r="BE123" s="10"/>
      <c r="BF123" s="10"/>
      <c r="BG123" s="10"/>
      <c r="BH123" s="10"/>
      <c r="BI123" s="10"/>
      <c r="BJ123" s="10"/>
    </row>
    <row r="124" spans="1:62" ht="9.75" customHeight="1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BC124" s="10"/>
      <c r="BD124" s="10"/>
      <c r="BE124" s="10"/>
      <c r="BF124" s="10"/>
      <c r="BG124" s="10"/>
      <c r="BH124" s="10"/>
      <c r="BI124" s="10"/>
      <c r="BJ124" s="10"/>
    </row>
    <row r="125" spans="1:62" ht="9.75" customHeight="1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BC125" s="10"/>
      <c r="BD125" s="10"/>
      <c r="BE125" s="10"/>
      <c r="BF125" s="10"/>
      <c r="BG125" s="10"/>
      <c r="BH125" s="10"/>
      <c r="BI125" s="10"/>
      <c r="BJ125" s="10"/>
    </row>
    <row r="126" spans="1:62" ht="9.75" customHeight="1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BC126" s="10"/>
      <c r="BD126" s="10"/>
      <c r="BE126" s="10"/>
      <c r="BF126" s="10"/>
      <c r="BG126" s="10"/>
      <c r="BH126" s="10"/>
      <c r="BI126" s="10"/>
      <c r="BJ126" s="10"/>
    </row>
    <row r="127" spans="1:62" ht="9.75" customHeight="1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BC127" s="10"/>
      <c r="BD127" s="10"/>
      <c r="BE127" s="10"/>
      <c r="BF127" s="10"/>
      <c r="BG127" s="10"/>
      <c r="BH127" s="10"/>
      <c r="BI127" s="10"/>
      <c r="BJ127" s="10"/>
    </row>
    <row r="128" spans="1:62" ht="9.75" customHeight="1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BC128" s="10"/>
      <c r="BD128" s="10"/>
      <c r="BE128" s="10"/>
      <c r="BF128" s="10"/>
      <c r="BG128" s="10"/>
      <c r="BH128" s="10"/>
      <c r="BI128" s="10"/>
      <c r="BJ128" s="10"/>
    </row>
    <row r="129" spans="1:62" ht="9.75" customHeight="1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BC129" s="10"/>
      <c r="BD129" s="10"/>
      <c r="BE129" s="10"/>
      <c r="BF129" s="10"/>
      <c r="BG129" s="10"/>
      <c r="BH129" s="10"/>
      <c r="BI129" s="10"/>
      <c r="BJ129" s="10"/>
    </row>
    <row r="130" spans="1:62" ht="9.75" customHeight="1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BC130" s="10"/>
      <c r="BD130" s="10"/>
      <c r="BE130" s="10"/>
      <c r="BF130" s="10"/>
      <c r="BG130" s="10"/>
      <c r="BH130" s="10"/>
      <c r="BI130" s="10"/>
      <c r="BJ130" s="10"/>
    </row>
    <row r="131" spans="1:62" ht="9.75" customHeight="1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BC131" s="10"/>
      <c r="BD131" s="10"/>
      <c r="BE131" s="10"/>
      <c r="BF131" s="10"/>
      <c r="BG131" s="10"/>
      <c r="BH131" s="10"/>
      <c r="BI131" s="10"/>
      <c r="BJ131" s="10"/>
    </row>
    <row r="132" spans="1:62" ht="9.75" customHeight="1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BC132" s="10"/>
      <c r="BD132" s="10"/>
      <c r="BE132" s="10"/>
      <c r="BF132" s="10"/>
      <c r="BG132" s="10"/>
      <c r="BH132" s="10"/>
      <c r="BI132" s="10"/>
      <c r="BJ132" s="10"/>
    </row>
    <row r="133" spans="1:62" ht="9.75" customHeight="1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BC133" s="10"/>
      <c r="BD133" s="10"/>
      <c r="BE133" s="10"/>
      <c r="BF133" s="10"/>
      <c r="BG133" s="10"/>
      <c r="BH133" s="10"/>
      <c r="BI133" s="10"/>
      <c r="BJ133" s="10"/>
    </row>
    <row r="134" spans="1:62" ht="9.75" customHeight="1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BC134" s="10"/>
      <c r="BD134" s="10"/>
      <c r="BE134" s="10"/>
      <c r="BF134" s="10"/>
      <c r="BG134" s="10"/>
      <c r="BH134" s="10"/>
      <c r="BI134" s="10"/>
      <c r="BJ134" s="10"/>
    </row>
    <row r="135" spans="1:62" ht="9.75" customHeight="1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BC135" s="10"/>
      <c r="BD135" s="10"/>
      <c r="BE135" s="10"/>
      <c r="BF135" s="10"/>
      <c r="BG135" s="10"/>
      <c r="BH135" s="10"/>
      <c r="BI135" s="10"/>
      <c r="BJ135" s="10"/>
    </row>
    <row r="136" spans="1:62" ht="9.75" customHeight="1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BC136" s="10"/>
      <c r="BD136" s="10"/>
      <c r="BE136" s="10"/>
      <c r="BF136" s="10"/>
      <c r="BG136" s="10"/>
      <c r="BH136" s="10"/>
      <c r="BI136" s="10"/>
      <c r="BJ136" s="10"/>
    </row>
    <row r="137" spans="1:62" ht="9.75" customHeight="1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BC137" s="10"/>
      <c r="BD137" s="10"/>
      <c r="BE137" s="10"/>
      <c r="BF137" s="10"/>
      <c r="BG137" s="10"/>
      <c r="BH137" s="10"/>
      <c r="BI137" s="10"/>
      <c r="BJ137" s="10"/>
    </row>
    <row r="138" spans="1:62" ht="9.75" customHeight="1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BC138" s="10"/>
      <c r="BD138" s="10"/>
      <c r="BE138" s="10"/>
      <c r="BF138" s="10"/>
      <c r="BG138" s="10"/>
      <c r="BH138" s="10"/>
      <c r="BI138" s="10"/>
      <c r="BJ138" s="10"/>
    </row>
    <row r="139" spans="1:62" ht="9.75" customHeight="1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BC139" s="10"/>
      <c r="BD139" s="10"/>
      <c r="BE139" s="10"/>
      <c r="BF139" s="10"/>
      <c r="BG139" s="10"/>
      <c r="BH139" s="10"/>
      <c r="BI139" s="10"/>
      <c r="BJ139" s="10"/>
    </row>
    <row r="140" spans="1:62" ht="9.75" customHeight="1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BC140" s="10"/>
      <c r="BD140" s="10"/>
      <c r="BE140" s="10"/>
      <c r="BF140" s="10"/>
      <c r="BG140" s="10"/>
      <c r="BH140" s="10"/>
      <c r="BI140" s="10"/>
      <c r="BJ140" s="10"/>
    </row>
    <row r="141" spans="1:62" ht="9.75" customHeight="1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BC141" s="10"/>
      <c r="BD141" s="10"/>
      <c r="BE141" s="10"/>
      <c r="BF141" s="10"/>
      <c r="BG141" s="10"/>
      <c r="BH141" s="10"/>
      <c r="BI141" s="10"/>
      <c r="BJ141" s="10"/>
    </row>
    <row r="142" spans="1:62" ht="9.75" customHeight="1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BC142" s="10"/>
      <c r="BD142" s="10"/>
      <c r="BE142" s="10"/>
      <c r="BF142" s="10"/>
      <c r="BG142" s="10"/>
      <c r="BH142" s="10"/>
      <c r="BI142" s="10"/>
      <c r="BJ142" s="10"/>
    </row>
    <row r="143" spans="1:62" ht="9.75" customHeight="1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BC143" s="10"/>
      <c r="BD143" s="10"/>
      <c r="BE143" s="10"/>
      <c r="BF143" s="10"/>
      <c r="BG143" s="10"/>
      <c r="BH143" s="10"/>
      <c r="BI143" s="10"/>
      <c r="BJ143" s="10"/>
    </row>
    <row r="144" spans="1:62" ht="9.75" customHeight="1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BC144" s="10"/>
      <c r="BD144" s="10"/>
      <c r="BE144" s="10"/>
      <c r="BF144" s="10"/>
      <c r="BG144" s="10"/>
      <c r="BH144" s="10"/>
      <c r="BI144" s="10"/>
      <c r="BJ144" s="10"/>
    </row>
    <row r="145" spans="1:62" ht="9.75" customHeight="1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BC145" s="10"/>
      <c r="BD145" s="10"/>
      <c r="BE145" s="10"/>
      <c r="BF145" s="10"/>
      <c r="BG145" s="10"/>
      <c r="BH145" s="10"/>
      <c r="BI145" s="10"/>
      <c r="BJ145" s="10"/>
    </row>
    <row r="146" spans="1:62" ht="9.75" customHeight="1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BC146" s="10"/>
      <c r="BD146" s="10"/>
      <c r="BE146" s="10"/>
      <c r="BF146" s="10"/>
      <c r="BG146" s="10"/>
      <c r="BH146" s="10"/>
      <c r="BI146" s="10"/>
      <c r="BJ146" s="10"/>
    </row>
    <row r="147" spans="1:62" ht="9.75" customHeight="1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BC147" s="10"/>
      <c r="BD147" s="10"/>
      <c r="BE147" s="10"/>
      <c r="BF147" s="10"/>
      <c r="BG147" s="10"/>
      <c r="BH147" s="10"/>
      <c r="BI147" s="10"/>
      <c r="BJ147" s="10"/>
    </row>
    <row r="148" spans="1:62" ht="9.75" customHeight="1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BC148" s="10"/>
      <c r="BD148" s="10"/>
      <c r="BE148" s="10"/>
      <c r="BF148" s="10"/>
      <c r="BG148" s="10"/>
      <c r="BH148" s="10"/>
      <c r="BI148" s="10"/>
      <c r="BJ148" s="10"/>
    </row>
    <row r="149" spans="1:62" ht="9.75" customHeight="1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BC149" s="10"/>
      <c r="BD149" s="10"/>
      <c r="BE149" s="10"/>
      <c r="BF149" s="10"/>
      <c r="BG149" s="10"/>
      <c r="BH149" s="10"/>
      <c r="BI149" s="10"/>
      <c r="BJ149" s="10"/>
    </row>
    <row r="150" spans="1:62" ht="9.75" customHeight="1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BC150" s="10"/>
      <c r="BD150" s="10"/>
      <c r="BE150" s="10"/>
      <c r="BF150" s="10"/>
      <c r="BG150" s="10"/>
      <c r="BH150" s="10"/>
      <c r="BI150" s="10"/>
      <c r="BJ150" s="10"/>
    </row>
    <row r="151" spans="1:62" ht="9.75" customHeight="1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BC151" s="10"/>
      <c r="BD151" s="10"/>
      <c r="BE151" s="10"/>
      <c r="BF151" s="10"/>
      <c r="BG151" s="10"/>
      <c r="BH151" s="10"/>
      <c r="BI151" s="10"/>
      <c r="BJ151" s="10"/>
    </row>
    <row r="152" spans="1:62" ht="9.75" customHeight="1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BC152" s="10"/>
      <c r="BD152" s="10"/>
      <c r="BE152" s="10"/>
      <c r="BF152" s="10"/>
      <c r="BG152" s="10"/>
      <c r="BH152" s="10"/>
      <c r="BI152" s="10"/>
      <c r="BJ152" s="10"/>
    </row>
    <row r="153" spans="1:62" ht="9.75" customHeight="1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BC153" s="10"/>
      <c r="BD153" s="10"/>
      <c r="BE153" s="10"/>
      <c r="BF153" s="10"/>
      <c r="BG153" s="10"/>
      <c r="BH153" s="10"/>
      <c r="BI153" s="10"/>
      <c r="BJ153" s="10"/>
    </row>
    <row r="154" spans="1:62" ht="9.75" customHeight="1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BC154" s="10"/>
      <c r="BD154" s="10"/>
      <c r="BE154" s="10"/>
      <c r="BF154" s="10"/>
      <c r="BG154" s="10"/>
      <c r="BH154" s="10"/>
      <c r="BI154" s="10"/>
      <c r="BJ154" s="10"/>
    </row>
    <row r="155" spans="1:62" ht="9.75" customHeight="1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BC155" s="10"/>
      <c r="BD155" s="10"/>
      <c r="BE155" s="10"/>
      <c r="BF155" s="10"/>
      <c r="BG155" s="10"/>
      <c r="BH155" s="10"/>
      <c r="BI155" s="10"/>
      <c r="BJ155" s="10"/>
    </row>
    <row r="156" spans="1:62" ht="9.75" customHeight="1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BC156" s="10"/>
      <c r="BD156" s="10"/>
      <c r="BE156" s="10"/>
      <c r="BF156" s="10"/>
      <c r="BG156" s="10"/>
      <c r="BH156" s="10"/>
      <c r="BI156" s="10"/>
      <c r="BJ156" s="10"/>
    </row>
    <row r="157" spans="1:62" ht="9.75" customHeight="1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BC157" s="10"/>
      <c r="BD157" s="10"/>
      <c r="BE157" s="10"/>
      <c r="BF157" s="10"/>
      <c r="BG157" s="10"/>
      <c r="BH157" s="10"/>
      <c r="BI157" s="10"/>
      <c r="BJ157" s="10"/>
    </row>
    <row r="158" spans="1:62" ht="9.75" customHeight="1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BC158" s="10"/>
      <c r="BD158" s="10"/>
      <c r="BE158" s="10"/>
      <c r="BF158" s="10"/>
      <c r="BG158" s="10"/>
      <c r="BH158" s="10"/>
      <c r="BI158" s="10"/>
      <c r="BJ158" s="10"/>
    </row>
    <row r="159" spans="1:62" ht="9.75" customHeight="1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BC159" s="10"/>
      <c r="BD159" s="10"/>
      <c r="BE159" s="10"/>
      <c r="BF159" s="10"/>
      <c r="BG159" s="10"/>
      <c r="BH159" s="10"/>
      <c r="BI159" s="10"/>
      <c r="BJ159" s="10"/>
    </row>
    <row r="160" spans="1:62" ht="9.75" customHeight="1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BC160" s="10"/>
      <c r="BD160" s="10"/>
      <c r="BE160" s="10"/>
      <c r="BF160" s="10"/>
      <c r="BG160" s="10"/>
      <c r="BH160" s="10"/>
      <c r="BI160" s="10"/>
      <c r="BJ160" s="10"/>
    </row>
    <row r="161" spans="1:62" ht="9.75" customHeight="1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BC161" s="10"/>
      <c r="BD161" s="10"/>
      <c r="BE161" s="10"/>
      <c r="BF161" s="10"/>
      <c r="BG161" s="10"/>
      <c r="BH161" s="10"/>
      <c r="BI161" s="10"/>
      <c r="BJ161" s="10"/>
    </row>
    <row r="162" spans="1:62" ht="9.75" customHeight="1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BC162" s="10"/>
      <c r="BD162" s="10"/>
      <c r="BE162" s="10"/>
      <c r="BF162" s="10"/>
      <c r="BG162" s="10"/>
      <c r="BH162" s="10"/>
      <c r="BI162" s="10"/>
      <c r="BJ162" s="10"/>
    </row>
    <row r="163" spans="1:62" ht="9.75" customHeight="1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BC163" s="10"/>
      <c r="BD163" s="10"/>
      <c r="BE163" s="10"/>
      <c r="BF163" s="10"/>
      <c r="BG163" s="10"/>
      <c r="BH163" s="10"/>
      <c r="BI163" s="10"/>
      <c r="BJ163" s="10"/>
    </row>
    <row r="164" spans="1:62" ht="9.75" customHeight="1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BC164" s="10"/>
      <c r="BD164" s="10"/>
      <c r="BE164" s="10"/>
      <c r="BF164" s="10"/>
      <c r="BG164" s="10"/>
      <c r="BH164" s="10"/>
      <c r="BI164" s="10"/>
      <c r="BJ164" s="10"/>
    </row>
    <row r="165" spans="1:62" ht="9.75" customHeight="1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BC165" s="10"/>
      <c r="BD165" s="10"/>
      <c r="BE165" s="10"/>
      <c r="BF165" s="10"/>
      <c r="BG165" s="10"/>
      <c r="BH165" s="10"/>
      <c r="BI165" s="10"/>
      <c r="BJ165" s="10"/>
    </row>
    <row r="166" spans="1:62" ht="9.75" customHeight="1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BC166" s="10"/>
      <c r="BD166" s="10"/>
      <c r="BE166" s="10"/>
      <c r="BF166" s="10"/>
      <c r="BG166" s="10"/>
      <c r="BH166" s="10"/>
      <c r="BI166" s="10"/>
      <c r="BJ166" s="10"/>
    </row>
    <row r="167" spans="1:62" ht="9.75" customHeight="1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BC167" s="10"/>
      <c r="BD167" s="10"/>
      <c r="BE167" s="10"/>
      <c r="BF167" s="10"/>
      <c r="BG167" s="10"/>
      <c r="BH167" s="10"/>
      <c r="BI167" s="10"/>
      <c r="BJ167" s="10"/>
    </row>
    <row r="168" spans="1:62" ht="9.75" customHeight="1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BC168" s="10"/>
      <c r="BD168" s="10"/>
      <c r="BE168" s="10"/>
      <c r="BF168" s="10"/>
      <c r="BG168" s="10"/>
      <c r="BH168" s="10"/>
      <c r="BI168" s="10"/>
      <c r="BJ168" s="10"/>
    </row>
    <row r="169" spans="1:62" ht="9.75" customHeight="1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BC169" s="10"/>
      <c r="BD169" s="10"/>
      <c r="BE169" s="10"/>
      <c r="BF169" s="10"/>
      <c r="BG169" s="10"/>
      <c r="BH169" s="10"/>
      <c r="BI169" s="10"/>
      <c r="BJ169" s="10"/>
    </row>
    <row r="170" spans="1:62" ht="9.75" customHeight="1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BC170" s="10"/>
      <c r="BD170" s="10"/>
      <c r="BE170" s="10"/>
      <c r="BF170" s="10"/>
      <c r="BG170" s="10"/>
      <c r="BH170" s="10"/>
      <c r="BI170" s="10"/>
      <c r="BJ170" s="10"/>
    </row>
    <row r="171" spans="1:62" ht="9.75" customHeight="1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BC171" s="10"/>
      <c r="BD171" s="10"/>
      <c r="BE171" s="10"/>
      <c r="BF171" s="10"/>
      <c r="BG171" s="10"/>
      <c r="BH171" s="10"/>
      <c r="BI171" s="10"/>
      <c r="BJ171" s="10"/>
    </row>
    <row r="172" spans="1:62" ht="9.75" customHeight="1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BC172" s="10"/>
      <c r="BD172" s="10"/>
      <c r="BE172" s="10"/>
      <c r="BF172" s="10"/>
      <c r="BG172" s="10"/>
      <c r="BH172" s="10"/>
      <c r="BI172" s="10"/>
      <c r="BJ172" s="10"/>
    </row>
    <row r="173" spans="1:62" ht="9.75" customHeight="1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BC173" s="10"/>
      <c r="BD173" s="10"/>
      <c r="BE173" s="10"/>
      <c r="BF173" s="10"/>
      <c r="BG173" s="10"/>
      <c r="BH173" s="10"/>
      <c r="BI173" s="10"/>
      <c r="BJ173" s="10"/>
    </row>
    <row r="174" spans="1:62" ht="9.75" customHeight="1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BC174" s="10"/>
      <c r="BD174" s="10"/>
      <c r="BE174" s="10"/>
      <c r="BF174" s="10"/>
      <c r="BG174" s="10"/>
      <c r="BH174" s="10"/>
      <c r="BI174" s="10"/>
      <c r="BJ174" s="10"/>
    </row>
    <row r="175" spans="1:62" ht="9.75" customHeight="1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BC175" s="10"/>
      <c r="BD175" s="10"/>
      <c r="BE175" s="10"/>
      <c r="BF175" s="10"/>
      <c r="BG175" s="10"/>
      <c r="BH175" s="10"/>
      <c r="BI175" s="10"/>
      <c r="BJ175" s="10"/>
    </row>
    <row r="176" spans="1:62" ht="9.75" customHeight="1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BC176" s="10"/>
      <c r="BD176" s="10"/>
      <c r="BE176" s="10"/>
      <c r="BF176" s="10"/>
      <c r="BG176" s="10"/>
      <c r="BH176" s="10"/>
      <c r="BI176" s="10"/>
      <c r="BJ176" s="10"/>
    </row>
    <row r="177" spans="1:62" ht="9.75" customHeight="1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BC177" s="10"/>
      <c r="BD177" s="10"/>
      <c r="BE177" s="10"/>
      <c r="BF177" s="10"/>
      <c r="BG177" s="10"/>
      <c r="BH177" s="10"/>
      <c r="BI177" s="10"/>
      <c r="BJ177" s="10"/>
    </row>
    <row r="178" spans="1:62" ht="9.75" customHeight="1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BC178" s="10"/>
      <c r="BD178" s="10"/>
      <c r="BE178" s="10"/>
      <c r="BF178" s="10"/>
      <c r="BG178" s="10"/>
      <c r="BH178" s="10"/>
      <c r="BI178" s="10"/>
      <c r="BJ178" s="10"/>
    </row>
    <row r="179" spans="1:62" ht="9.75" customHeight="1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BC179" s="10"/>
      <c r="BD179" s="10"/>
      <c r="BE179" s="10"/>
      <c r="BF179" s="10"/>
      <c r="BG179" s="10"/>
      <c r="BH179" s="10"/>
      <c r="BI179" s="10"/>
      <c r="BJ179" s="10"/>
    </row>
    <row r="180" spans="1:62" ht="9.75" customHeight="1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BC180" s="10"/>
      <c r="BD180" s="10"/>
      <c r="BE180" s="10"/>
      <c r="BF180" s="10"/>
      <c r="BG180" s="10"/>
      <c r="BH180" s="10"/>
      <c r="BI180" s="10"/>
      <c r="BJ180" s="10"/>
    </row>
    <row r="181" spans="1:62" ht="9.75" customHeight="1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BC181" s="10"/>
      <c r="BD181" s="10"/>
      <c r="BE181" s="10"/>
      <c r="BF181" s="10"/>
      <c r="BG181" s="10"/>
      <c r="BH181" s="10"/>
      <c r="BI181" s="10"/>
      <c r="BJ181" s="10"/>
    </row>
    <row r="182" spans="1:62" ht="9.75" customHeight="1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BC182" s="10"/>
      <c r="BD182" s="10"/>
      <c r="BE182" s="10"/>
      <c r="BF182" s="10"/>
      <c r="BG182" s="10"/>
      <c r="BH182" s="10"/>
      <c r="BI182" s="10"/>
      <c r="BJ182" s="10"/>
    </row>
    <row r="183" spans="1:62" ht="9.75" customHeight="1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BC183" s="10"/>
      <c r="BD183" s="10"/>
      <c r="BE183" s="10"/>
      <c r="BF183" s="10"/>
      <c r="BG183" s="10"/>
      <c r="BH183" s="10"/>
      <c r="BI183" s="10"/>
      <c r="BJ183" s="10"/>
    </row>
    <row r="184" spans="1:62" ht="9.75" customHeight="1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BC184" s="10"/>
      <c r="BD184" s="10"/>
      <c r="BE184" s="10"/>
      <c r="BF184" s="10"/>
      <c r="BG184" s="10"/>
      <c r="BH184" s="10"/>
      <c r="BI184" s="10"/>
      <c r="BJ184" s="10"/>
    </row>
    <row r="185" spans="1:62" ht="9.75" customHeight="1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BC185" s="10"/>
      <c r="BD185" s="10"/>
      <c r="BE185" s="10"/>
      <c r="BF185" s="10"/>
      <c r="BG185" s="10"/>
      <c r="BH185" s="10"/>
      <c r="BI185" s="10"/>
      <c r="BJ185" s="10"/>
    </row>
    <row r="186" spans="1:62" ht="9.75" customHeight="1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BC186" s="10"/>
      <c r="BD186" s="10"/>
      <c r="BE186" s="10"/>
      <c r="BF186" s="10"/>
      <c r="BG186" s="10"/>
      <c r="BH186" s="10"/>
      <c r="BI186" s="10"/>
      <c r="BJ186" s="10"/>
    </row>
    <row r="187" spans="1:62" ht="9.75" customHeight="1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BC187" s="10"/>
      <c r="BD187" s="10"/>
      <c r="BE187" s="10"/>
      <c r="BF187" s="10"/>
      <c r="BG187" s="10"/>
      <c r="BH187" s="10"/>
      <c r="BI187" s="10"/>
      <c r="BJ187" s="10"/>
    </row>
    <row r="188" spans="1:62" ht="9.75" customHeight="1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BC188" s="10"/>
      <c r="BD188" s="10"/>
      <c r="BE188" s="10"/>
      <c r="BF188" s="10"/>
      <c r="BG188" s="10"/>
      <c r="BH188" s="10"/>
      <c r="BI188" s="10"/>
      <c r="BJ188" s="10"/>
    </row>
    <row r="189" spans="1:62" ht="9.75" customHeight="1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BC189" s="10"/>
      <c r="BD189" s="10"/>
      <c r="BE189" s="10"/>
      <c r="BF189" s="10"/>
      <c r="BG189" s="10"/>
      <c r="BH189" s="10"/>
      <c r="BI189" s="10"/>
      <c r="BJ189" s="10"/>
    </row>
    <row r="190" spans="1:62" ht="9.75" customHeight="1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BC190" s="10"/>
      <c r="BD190" s="10"/>
      <c r="BE190" s="10"/>
      <c r="BF190" s="10"/>
      <c r="BG190" s="10"/>
      <c r="BH190" s="10"/>
      <c r="BI190" s="10"/>
      <c r="BJ190" s="10"/>
    </row>
    <row r="191" spans="1:62" ht="9.75" customHeight="1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BC191" s="10"/>
      <c r="BD191" s="10"/>
      <c r="BE191" s="10"/>
      <c r="BF191" s="10"/>
      <c r="BG191" s="10"/>
      <c r="BH191" s="10"/>
      <c r="BI191" s="10"/>
      <c r="BJ191" s="10"/>
    </row>
    <row r="192" spans="1:62" ht="9.75" customHeight="1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BC192" s="10"/>
      <c r="BD192" s="10"/>
      <c r="BE192" s="10"/>
      <c r="BF192" s="10"/>
      <c r="BG192" s="10"/>
      <c r="BH192" s="10"/>
      <c r="BI192" s="10"/>
      <c r="BJ192" s="10"/>
    </row>
    <row r="193" spans="1:62" ht="9.75" customHeight="1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BC193" s="10"/>
      <c r="BD193" s="10"/>
      <c r="BE193" s="10"/>
      <c r="BF193" s="10"/>
      <c r="BG193" s="10"/>
      <c r="BH193" s="10"/>
      <c r="BI193" s="10"/>
      <c r="BJ193" s="10"/>
    </row>
    <row r="194" spans="1:62" ht="9.75" customHeight="1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BC194" s="10"/>
      <c r="BD194" s="10"/>
      <c r="BE194" s="10"/>
      <c r="BF194" s="10"/>
      <c r="BG194" s="10"/>
      <c r="BH194" s="10"/>
      <c r="BI194" s="10"/>
      <c r="BJ194" s="10"/>
    </row>
    <row r="195" spans="1:62" ht="9.75" customHeight="1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BC195" s="10"/>
      <c r="BD195" s="10"/>
      <c r="BE195" s="10"/>
      <c r="BF195" s="10"/>
      <c r="BG195" s="10"/>
      <c r="BH195" s="10"/>
      <c r="BI195" s="10"/>
      <c r="BJ195" s="10"/>
    </row>
    <row r="196" spans="1:62" ht="9.75" customHeight="1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BC196" s="10"/>
      <c r="BD196" s="10"/>
      <c r="BE196" s="10"/>
      <c r="BF196" s="10"/>
      <c r="BG196" s="10"/>
      <c r="BH196" s="10"/>
      <c r="BI196" s="10"/>
      <c r="BJ196" s="10"/>
    </row>
    <row r="197" spans="1:62" ht="9.75" customHeight="1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BC197" s="10"/>
      <c r="BD197" s="10"/>
      <c r="BE197" s="10"/>
      <c r="BF197" s="10"/>
      <c r="BG197" s="10"/>
      <c r="BH197" s="10"/>
      <c r="BI197" s="10"/>
      <c r="BJ197" s="10"/>
    </row>
    <row r="198" spans="1:62" ht="9.75" customHeight="1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BC198" s="10"/>
      <c r="BD198" s="10"/>
      <c r="BE198" s="10"/>
      <c r="BF198" s="10"/>
      <c r="BG198" s="10"/>
      <c r="BH198" s="10"/>
      <c r="BI198" s="10"/>
      <c r="BJ198" s="10"/>
    </row>
    <row r="199" spans="1:62" ht="9.75" customHeight="1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BC199" s="10"/>
      <c r="BD199" s="10"/>
      <c r="BE199" s="10"/>
      <c r="BF199" s="10"/>
      <c r="BG199" s="10"/>
      <c r="BH199" s="10"/>
      <c r="BI199" s="10"/>
      <c r="BJ199" s="10"/>
    </row>
    <row r="200" spans="1:62" ht="9.75" customHeight="1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BC200" s="10"/>
      <c r="BD200" s="10"/>
      <c r="BE200" s="10"/>
      <c r="BF200" s="10"/>
      <c r="BG200" s="10"/>
      <c r="BH200" s="10"/>
      <c r="BI200" s="10"/>
      <c r="BJ200" s="10"/>
    </row>
    <row r="201" spans="1:62" ht="9.75" customHeight="1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BC201" s="10"/>
      <c r="BD201" s="10"/>
      <c r="BE201" s="10"/>
      <c r="BF201" s="10"/>
      <c r="BG201" s="10"/>
      <c r="BH201" s="10"/>
      <c r="BI201" s="10"/>
      <c r="BJ201" s="10"/>
    </row>
    <row r="202" spans="1:62" ht="9.75" customHeight="1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BC202" s="10"/>
      <c r="BD202" s="10"/>
      <c r="BE202" s="10"/>
      <c r="BF202" s="10"/>
      <c r="BG202" s="10"/>
      <c r="BH202" s="10"/>
      <c r="BI202" s="10"/>
      <c r="BJ202" s="10"/>
    </row>
    <row r="203" spans="1:62" ht="9.75" customHeight="1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BC203" s="10"/>
      <c r="BD203" s="10"/>
      <c r="BE203" s="10"/>
      <c r="BF203" s="10"/>
      <c r="BG203" s="10"/>
      <c r="BH203" s="10"/>
      <c r="BI203" s="10"/>
      <c r="BJ203" s="10"/>
    </row>
    <row r="204" spans="1:62" ht="9.75" customHeight="1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BC204" s="10"/>
      <c r="BD204" s="10"/>
      <c r="BE204" s="10"/>
      <c r="BF204" s="10"/>
      <c r="BG204" s="10"/>
      <c r="BH204" s="10"/>
      <c r="BI204" s="10"/>
      <c r="BJ204" s="10"/>
    </row>
    <row r="205" spans="1:62" ht="9.75" customHeight="1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BC205" s="10"/>
      <c r="BD205" s="10"/>
      <c r="BE205" s="10"/>
      <c r="BF205" s="10"/>
      <c r="BG205" s="10"/>
      <c r="BH205" s="10"/>
      <c r="BI205" s="10"/>
      <c r="BJ205" s="10"/>
    </row>
    <row r="206" spans="1:62" ht="9.75" customHeight="1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BC206" s="10"/>
      <c r="BD206" s="10"/>
      <c r="BE206" s="10"/>
      <c r="BF206" s="10"/>
      <c r="BG206" s="10"/>
      <c r="BH206" s="10"/>
      <c r="BI206" s="10"/>
      <c r="BJ206" s="10"/>
    </row>
    <row r="207" spans="1:62" ht="9.75" customHeight="1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BC207" s="10"/>
      <c r="BD207" s="10"/>
      <c r="BE207" s="10"/>
      <c r="BF207" s="10"/>
      <c r="BG207" s="10"/>
      <c r="BH207" s="10"/>
      <c r="BI207" s="10"/>
      <c r="BJ207" s="10"/>
    </row>
    <row r="208" spans="1:62" ht="9.75" customHeight="1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BC208" s="10"/>
      <c r="BD208" s="10"/>
      <c r="BE208" s="10"/>
      <c r="BF208" s="10"/>
      <c r="BG208" s="10"/>
      <c r="BH208" s="10"/>
      <c r="BI208" s="10"/>
      <c r="BJ208" s="10"/>
    </row>
    <row r="209" spans="1:62" ht="9.75" customHeight="1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BC209" s="10"/>
      <c r="BD209" s="10"/>
      <c r="BE209" s="10"/>
      <c r="BF209" s="10"/>
      <c r="BG209" s="10"/>
      <c r="BH209" s="10"/>
      <c r="BI209" s="10"/>
      <c r="BJ209" s="10"/>
    </row>
    <row r="210" spans="1:62" ht="9.75" customHeight="1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BC210" s="10"/>
      <c r="BD210" s="10"/>
      <c r="BE210" s="10"/>
      <c r="BF210" s="10"/>
      <c r="BG210" s="10"/>
      <c r="BH210" s="10"/>
      <c r="BI210" s="10"/>
      <c r="BJ210" s="10"/>
    </row>
    <row r="211" spans="1:62" ht="9.75" customHeight="1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BC211" s="10"/>
      <c r="BD211" s="10"/>
      <c r="BE211" s="10"/>
      <c r="BF211" s="10"/>
      <c r="BG211" s="10"/>
      <c r="BH211" s="10"/>
      <c r="BI211" s="10"/>
      <c r="BJ211" s="10"/>
    </row>
    <row r="212" spans="1:62" ht="9.75" customHeight="1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BC212" s="10"/>
      <c r="BD212" s="10"/>
      <c r="BE212" s="10"/>
      <c r="BF212" s="10"/>
      <c r="BG212" s="10"/>
      <c r="BH212" s="10"/>
      <c r="BI212" s="10"/>
      <c r="BJ212" s="10"/>
    </row>
    <row r="213" spans="1:62" ht="9.75" customHeight="1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BC213" s="10"/>
      <c r="BD213" s="10"/>
      <c r="BE213" s="10"/>
      <c r="BF213" s="10"/>
      <c r="BG213" s="10"/>
      <c r="BH213" s="10"/>
      <c r="BI213" s="10"/>
      <c r="BJ213" s="10"/>
    </row>
    <row r="214" spans="1:62" ht="9.75" customHeight="1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BC214" s="10"/>
      <c r="BD214" s="10"/>
      <c r="BE214" s="10"/>
      <c r="BF214" s="10"/>
      <c r="BG214" s="10"/>
      <c r="BH214" s="10"/>
      <c r="BI214" s="10"/>
      <c r="BJ214" s="10"/>
    </row>
    <row r="215" spans="1:62" ht="9.75" customHeight="1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BC215" s="10"/>
      <c r="BD215" s="10"/>
      <c r="BE215" s="10"/>
      <c r="BF215" s="10"/>
      <c r="BG215" s="10"/>
      <c r="BH215" s="10"/>
      <c r="BI215" s="10"/>
      <c r="BJ215" s="10"/>
    </row>
    <row r="216" spans="1:62" ht="9.75" customHeight="1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BC216" s="10"/>
      <c r="BD216" s="10"/>
      <c r="BE216" s="10"/>
      <c r="BF216" s="10"/>
      <c r="BG216" s="10"/>
      <c r="BH216" s="10"/>
      <c r="BI216" s="10"/>
      <c r="BJ216" s="10"/>
    </row>
    <row r="217" spans="1:62" ht="9.75" customHeight="1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BC217" s="10"/>
      <c r="BD217" s="10"/>
      <c r="BE217" s="10"/>
      <c r="BF217" s="10"/>
      <c r="BG217" s="10"/>
      <c r="BH217" s="10"/>
      <c r="BI217" s="10"/>
      <c r="BJ217" s="10"/>
    </row>
    <row r="218" spans="1:62" ht="9.75" customHeight="1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BC218" s="10"/>
      <c r="BD218" s="10"/>
      <c r="BE218" s="10"/>
      <c r="BF218" s="10"/>
      <c r="BG218" s="10"/>
      <c r="BH218" s="10"/>
      <c r="BI218" s="10"/>
      <c r="BJ218" s="10"/>
    </row>
    <row r="219" spans="1:62" ht="9.75" customHeight="1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BC219" s="10"/>
      <c r="BD219" s="10"/>
      <c r="BE219" s="10"/>
      <c r="BF219" s="10"/>
      <c r="BG219" s="10"/>
      <c r="BH219" s="10"/>
      <c r="BI219" s="10"/>
      <c r="BJ219" s="10"/>
    </row>
    <row r="220" spans="1:62" ht="9.75" customHeight="1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BC220" s="10"/>
      <c r="BD220" s="10"/>
      <c r="BE220" s="10"/>
      <c r="BF220" s="10"/>
      <c r="BG220" s="10"/>
      <c r="BH220" s="10"/>
      <c r="BI220" s="10"/>
      <c r="BJ220" s="10"/>
    </row>
    <row r="221" spans="1:62" ht="9.75" customHeight="1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BC221" s="10"/>
      <c r="BD221" s="10"/>
      <c r="BE221" s="10"/>
      <c r="BF221" s="10"/>
      <c r="BG221" s="10"/>
      <c r="BH221" s="10"/>
      <c r="BI221" s="10"/>
      <c r="BJ221" s="10"/>
    </row>
    <row r="222" spans="1:62" ht="9.75" customHeight="1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BC222" s="10"/>
      <c r="BD222" s="10"/>
      <c r="BE222" s="10"/>
      <c r="BF222" s="10"/>
      <c r="BG222" s="10"/>
      <c r="BH222" s="10"/>
      <c r="BI222" s="10"/>
      <c r="BJ222" s="10"/>
    </row>
    <row r="223" spans="1:62" ht="9.75" customHeight="1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BC223" s="10"/>
      <c r="BD223" s="10"/>
      <c r="BE223" s="10"/>
      <c r="BF223" s="10"/>
      <c r="BG223" s="10"/>
      <c r="BH223" s="10"/>
      <c r="BI223" s="10"/>
      <c r="BJ223" s="10"/>
    </row>
    <row r="224" spans="1:62" ht="9.75" customHeight="1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BC224" s="10"/>
      <c r="BD224" s="10"/>
      <c r="BE224" s="10"/>
      <c r="BF224" s="10"/>
      <c r="BG224" s="10"/>
      <c r="BH224" s="10"/>
      <c r="BI224" s="10"/>
      <c r="BJ224" s="10"/>
    </row>
    <row r="225" spans="1:62" ht="9.75" customHeight="1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BC225" s="10"/>
      <c r="BD225" s="10"/>
      <c r="BE225" s="10"/>
      <c r="BF225" s="10"/>
      <c r="BG225" s="10"/>
      <c r="BH225" s="10"/>
      <c r="BI225" s="10"/>
      <c r="BJ225" s="10"/>
    </row>
    <row r="226" spans="1:62" ht="9.75" customHeight="1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BC226" s="10"/>
      <c r="BD226" s="10"/>
      <c r="BE226" s="10"/>
      <c r="BF226" s="10"/>
      <c r="BG226" s="10"/>
      <c r="BH226" s="10"/>
      <c r="BI226" s="10"/>
      <c r="BJ226" s="10"/>
    </row>
    <row r="227" spans="1:62" ht="9.75" customHeight="1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BC227" s="10"/>
      <c r="BD227" s="10"/>
      <c r="BE227" s="10"/>
      <c r="BF227" s="10"/>
      <c r="BG227" s="10"/>
      <c r="BH227" s="10"/>
      <c r="BI227" s="10"/>
      <c r="BJ227" s="10"/>
    </row>
    <row r="228" spans="1:62" ht="9.75" customHeight="1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  <c r="AY228"/>
      <c r="BC228" s="10"/>
      <c r="BD228" s="10"/>
      <c r="BE228" s="10"/>
      <c r="BF228" s="10"/>
      <c r="BG228" s="10"/>
      <c r="BH228" s="10"/>
      <c r="BI228" s="10"/>
      <c r="BJ228" s="10"/>
    </row>
    <row r="229" spans="1:62" ht="9.75" customHeight="1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BC229" s="10"/>
      <c r="BD229" s="10"/>
      <c r="BE229" s="10"/>
      <c r="BF229" s="10"/>
      <c r="BG229" s="10"/>
      <c r="BH229" s="10"/>
      <c r="BI229" s="10"/>
      <c r="BJ229" s="10"/>
    </row>
    <row r="230" spans="1:62" ht="9.75" customHeight="1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  <c r="AY230"/>
      <c r="BC230" s="10"/>
      <c r="BD230" s="10"/>
      <c r="BE230" s="10"/>
      <c r="BF230" s="10"/>
      <c r="BG230" s="10"/>
      <c r="BH230" s="10"/>
      <c r="BI230" s="10"/>
      <c r="BJ230" s="10"/>
    </row>
    <row r="231" spans="1:62" ht="9.75" customHeight="1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  <c r="AW231"/>
      <c r="AX231"/>
      <c r="AY231"/>
      <c r="BC231" s="10"/>
      <c r="BD231" s="10"/>
      <c r="BE231" s="10"/>
      <c r="BF231" s="10"/>
      <c r="BG231" s="10"/>
      <c r="BH231" s="10"/>
      <c r="BI231" s="10"/>
      <c r="BJ231" s="10"/>
    </row>
    <row r="232" spans="1:62" ht="9.75" customHeight="1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  <c r="AW232"/>
      <c r="AX232"/>
      <c r="AY232"/>
      <c r="BC232" s="10"/>
      <c r="BD232" s="10"/>
      <c r="BE232" s="10"/>
      <c r="BF232" s="10"/>
      <c r="BG232" s="10"/>
      <c r="BH232" s="10"/>
      <c r="BI232" s="10"/>
      <c r="BJ232" s="10"/>
    </row>
    <row r="233" spans="1:62" ht="9.75" customHeight="1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  <c r="AX233"/>
      <c r="AY233"/>
      <c r="BC233" s="10"/>
      <c r="BD233" s="10"/>
      <c r="BE233" s="10"/>
      <c r="BF233" s="10"/>
      <c r="BG233" s="10"/>
      <c r="BH233" s="10"/>
      <c r="BI233" s="10"/>
      <c r="BJ233" s="10"/>
    </row>
    <row r="234" spans="1:62" ht="9.75" customHeight="1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  <c r="AX234"/>
      <c r="AY234"/>
      <c r="BC234" s="10"/>
      <c r="BD234" s="10"/>
      <c r="BE234" s="10"/>
      <c r="BF234" s="10"/>
      <c r="BG234" s="10"/>
      <c r="BH234" s="10"/>
      <c r="BI234" s="10"/>
      <c r="BJ234" s="10"/>
    </row>
    <row r="235" spans="1:62" ht="9.75" customHeight="1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  <c r="AW235"/>
      <c r="AX235"/>
      <c r="AY235"/>
      <c r="BC235" s="10"/>
      <c r="BD235" s="10"/>
      <c r="BE235" s="10"/>
      <c r="BF235" s="10"/>
      <c r="BG235" s="10"/>
      <c r="BH235" s="10"/>
      <c r="BI235" s="10"/>
      <c r="BJ235" s="10"/>
    </row>
    <row r="236" spans="1:62" ht="9.75" customHeight="1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  <c r="AV236"/>
      <c r="AW236"/>
      <c r="AX236"/>
      <c r="AY236"/>
      <c r="BC236" s="10"/>
      <c r="BD236" s="10"/>
      <c r="BE236" s="10"/>
      <c r="BF236" s="10"/>
      <c r="BG236" s="10"/>
      <c r="BH236" s="10"/>
      <c r="BI236" s="10"/>
      <c r="BJ236" s="10"/>
    </row>
    <row r="237" spans="1:62" ht="9.75" customHeight="1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  <c r="AX237"/>
      <c r="AY237"/>
      <c r="BC237" s="10"/>
      <c r="BD237" s="10"/>
      <c r="BE237" s="10"/>
      <c r="BF237" s="10"/>
      <c r="BG237" s="10"/>
      <c r="BH237" s="10"/>
      <c r="BI237" s="10"/>
      <c r="BJ237" s="10"/>
    </row>
    <row r="238" spans="1:62" ht="9.75" customHeight="1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BC238" s="10"/>
      <c r="BD238" s="10"/>
      <c r="BE238" s="10"/>
      <c r="BF238" s="10"/>
      <c r="BG238" s="10"/>
      <c r="BH238" s="10"/>
      <c r="BI238" s="10"/>
      <c r="BJ238" s="10"/>
    </row>
    <row r="239" spans="1:62" ht="9.75" customHeight="1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  <c r="AY239"/>
      <c r="BC239" s="10"/>
      <c r="BD239" s="10"/>
      <c r="BE239" s="10"/>
      <c r="BF239" s="10"/>
      <c r="BG239" s="10"/>
      <c r="BH239" s="10"/>
      <c r="BI239" s="10"/>
      <c r="BJ239" s="10"/>
    </row>
    <row r="240" spans="1:62" ht="9.75" customHeight="1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BC240" s="10"/>
      <c r="BD240" s="10"/>
      <c r="BE240" s="10"/>
      <c r="BF240" s="10"/>
      <c r="BG240" s="10"/>
      <c r="BH240" s="10"/>
      <c r="BI240" s="10"/>
      <c r="BJ240" s="10"/>
    </row>
    <row r="241" spans="1:62" ht="9.75" customHeight="1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BC241" s="10"/>
      <c r="BD241" s="10"/>
      <c r="BE241" s="10"/>
      <c r="BF241" s="10"/>
      <c r="BG241" s="10"/>
      <c r="BH241" s="10"/>
      <c r="BI241" s="10"/>
      <c r="BJ241" s="10"/>
    </row>
    <row r="242" spans="1:62" ht="9.75" customHeight="1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  <c r="AV242"/>
      <c r="AW242"/>
      <c r="AX242"/>
      <c r="AY242"/>
      <c r="BC242" s="10"/>
      <c r="BD242" s="10"/>
      <c r="BE242" s="10"/>
      <c r="BF242" s="10"/>
      <c r="BG242" s="10"/>
      <c r="BH242" s="10"/>
      <c r="BI242" s="10"/>
      <c r="BJ242" s="10"/>
    </row>
    <row r="243" spans="1:62" ht="9.75" customHeight="1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  <c r="AU243"/>
      <c r="AV243"/>
      <c r="AW243"/>
      <c r="AX243"/>
      <c r="AY243"/>
      <c r="BC243" s="10"/>
      <c r="BD243" s="10"/>
      <c r="BE243" s="10"/>
      <c r="BF243" s="10"/>
      <c r="BG243" s="10"/>
      <c r="BH243" s="10"/>
      <c r="BI243" s="10"/>
      <c r="BJ243" s="10"/>
    </row>
    <row r="244" spans="1:62" ht="9.75" customHeight="1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  <c r="AV244"/>
      <c r="AW244"/>
      <c r="AX244"/>
      <c r="AY244"/>
      <c r="BC244" s="10"/>
      <c r="BD244" s="10"/>
      <c r="BE244" s="10"/>
      <c r="BF244" s="10"/>
      <c r="BG244" s="10"/>
      <c r="BH244" s="10"/>
      <c r="BI244" s="10"/>
      <c r="BJ244" s="10"/>
    </row>
    <row r="245" spans="1:62" ht="9.75" customHeight="1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  <c r="AW245"/>
      <c r="AX245"/>
      <c r="AY245"/>
      <c r="BC245" s="10"/>
      <c r="BD245" s="10"/>
      <c r="BE245" s="10"/>
      <c r="BF245" s="10"/>
      <c r="BG245" s="10"/>
      <c r="BH245" s="10"/>
      <c r="BI245" s="10"/>
      <c r="BJ245" s="10"/>
    </row>
    <row r="246" spans="1:62" ht="9.75" customHeight="1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  <c r="AW246"/>
      <c r="AX246"/>
      <c r="AY246"/>
      <c r="BC246" s="10"/>
      <c r="BD246" s="10"/>
      <c r="BE246" s="10"/>
      <c r="BF246" s="10"/>
      <c r="BG246" s="10"/>
      <c r="BH246" s="10"/>
      <c r="BI246" s="10"/>
      <c r="BJ246" s="10"/>
    </row>
    <row r="247" spans="1:62" ht="9.75" customHeight="1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  <c r="AV247"/>
      <c r="AW247"/>
      <c r="AX247"/>
      <c r="AY247"/>
      <c r="BC247" s="10"/>
      <c r="BD247" s="10"/>
      <c r="BE247" s="10"/>
      <c r="BF247" s="10"/>
      <c r="BG247" s="10"/>
      <c r="BH247" s="10"/>
      <c r="BI247" s="10"/>
      <c r="BJ247" s="10"/>
    </row>
    <row r="248" spans="1:62" ht="9.75" customHeight="1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  <c r="AW248"/>
      <c r="AX248"/>
      <c r="AY248"/>
      <c r="BC248" s="10"/>
      <c r="BD248" s="10"/>
      <c r="BE248" s="10"/>
      <c r="BF248" s="10"/>
      <c r="BG248" s="10"/>
      <c r="BH248" s="10"/>
      <c r="BI248" s="10"/>
      <c r="BJ248" s="10"/>
    </row>
    <row r="249" spans="1:62" ht="9.75" customHeight="1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  <c r="AU249"/>
      <c r="AV249"/>
      <c r="AW249"/>
      <c r="AX249"/>
      <c r="AY249"/>
      <c r="BC249" s="10"/>
      <c r="BD249" s="10"/>
      <c r="BE249" s="10"/>
      <c r="BF249" s="10"/>
      <c r="BG249" s="10"/>
      <c r="BH249" s="10"/>
      <c r="BI249" s="10"/>
      <c r="BJ249" s="10"/>
    </row>
    <row r="250" spans="1:62" ht="9.75" customHeight="1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  <c r="AU250"/>
      <c r="AV250"/>
      <c r="AW250"/>
      <c r="AX250"/>
      <c r="AY250"/>
      <c r="BC250" s="10"/>
      <c r="BD250" s="10"/>
      <c r="BE250" s="10"/>
      <c r="BF250" s="10"/>
      <c r="BG250" s="10"/>
      <c r="BH250" s="10"/>
      <c r="BI250" s="10"/>
      <c r="BJ250" s="10"/>
    </row>
    <row r="251" spans="1:62" ht="9.75" customHeight="1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/>
      <c r="AT251"/>
      <c r="AU251"/>
      <c r="AV251"/>
      <c r="AW251"/>
      <c r="AX251"/>
      <c r="AY251"/>
      <c r="BC251" s="10"/>
      <c r="BD251" s="10"/>
      <c r="BE251" s="10"/>
      <c r="BF251" s="10"/>
      <c r="BG251" s="10"/>
      <c r="BH251" s="10"/>
      <c r="BI251" s="10"/>
      <c r="BJ251" s="10"/>
    </row>
    <row r="252" spans="1:62" ht="9.75" customHeight="1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/>
      <c r="AT252"/>
      <c r="AU252"/>
      <c r="AV252"/>
      <c r="AW252"/>
      <c r="AX252"/>
      <c r="AY252"/>
      <c r="BC252" s="10"/>
      <c r="BD252" s="10"/>
      <c r="BE252" s="10"/>
      <c r="BF252" s="10"/>
      <c r="BG252" s="10"/>
      <c r="BH252" s="10"/>
      <c r="BI252" s="10"/>
      <c r="BJ252" s="10"/>
    </row>
    <row r="253" spans="1:62" ht="9.75" customHeight="1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/>
      <c r="AT253"/>
      <c r="AU253"/>
      <c r="AV253"/>
      <c r="AW253"/>
      <c r="AX253"/>
      <c r="AY253"/>
      <c r="BC253" s="10"/>
      <c r="BD253" s="10"/>
      <c r="BE253" s="10"/>
      <c r="BF253" s="10"/>
      <c r="BG253" s="10"/>
      <c r="BH253" s="10"/>
      <c r="BI253" s="10"/>
      <c r="BJ253" s="10"/>
    </row>
    <row r="254" spans="1:62" ht="9.75" customHeight="1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/>
      <c r="AT254"/>
      <c r="AU254"/>
      <c r="AV254"/>
      <c r="AW254"/>
      <c r="AX254"/>
      <c r="AY254"/>
      <c r="BC254" s="10"/>
      <c r="BD254" s="10"/>
      <c r="BE254" s="10"/>
      <c r="BF254" s="10"/>
      <c r="BG254" s="10"/>
      <c r="BH254" s="10"/>
      <c r="BI254" s="10"/>
      <c r="BJ254" s="10"/>
    </row>
    <row r="255" spans="1:62" ht="9.75" customHeight="1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/>
      <c r="AT255"/>
      <c r="AU255"/>
      <c r="AV255"/>
      <c r="AW255"/>
      <c r="AX255"/>
      <c r="AY255"/>
      <c r="BC255" s="10"/>
      <c r="BD255" s="10"/>
      <c r="BE255" s="10"/>
      <c r="BF255" s="10"/>
      <c r="BG255" s="10"/>
      <c r="BH255" s="10"/>
      <c r="BI255" s="10"/>
      <c r="BJ255" s="10"/>
    </row>
    <row r="256" spans="1:62" ht="9.75" customHeight="1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/>
      <c r="AT256"/>
      <c r="AU256"/>
      <c r="AV256"/>
      <c r="AW256"/>
      <c r="AX256"/>
      <c r="AY256"/>
      <c r="BC256" s="10"/>
      <c r="BD256" s="10"/>
      <c r="BE256" s="10"/>
      <c r="BF256" s="10"/>
      <c r="BG256" s="10"/>
      <c r="BH256" s="10"/>
      <c r="BI256" s="10"/>
      <c r="BJ256" s="10"/>
    </row>
    <row r="257" spans="1:62" ht="9.75" customHeight="1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/>
      <c r="AT257"/>
      <c r="AU257"/>
      <c r="AV257"/>
      <c r="AW257"/>
      <c r="AX257"/>
      <c r="AY257"/>
      <c r="BC257" s="10"/>
      <c r="BD257" s="10"/>
      <c r="BE257" s="10"/>
      <c r="BF257" s="10"/>
      <c r="BG257" s="10"/>
      <c r="BH257" s="10"/>
      <c r="BI257" s="10"/>
      <c r="BJ257" s="10"/>
    </row>
    <row r="258" spans="1:62" ht="9.75" customHeight="1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/>
      <c r="AT258"/>
      <c r="AU258"/>
      <c r="AV258"/>
      <c r="AW258"/>
      <c r="AX258"/>
      <c r="AY258"/>
      <c r="BC258" s="10"/>
      <c r="BD258" s="10"/>
      <c r="BE258" s="10"/>
      <c r="BF258" s="10"/>
      <c r="BG258" s="10"/>
      <c r="BH258" s="10"/>
      <c r="BI258" s="10"/>
      <c r="BJ258" s="10"/>
    </row>
    <row r="259" spans="1:62" ht="9.75" customHeight="1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/>
      <c r="AT259"/>
      <c r="AU259"/>
      <c r="AV259"/>
      <c r="AW259"/>
      <c r="AX259"/>
      <c r="AY259"/>
      <c r="BC259" s="10"/>
      <c r="BD259" s="10"/>
      <c r="BE259" s="10"/>
      <c r="BF259" s="10"/>
      <c r="BG259" s="10"/>
      <c r="BH259" s="10"/>
      <c r="BI259" s="10"/>
      <c r="BJ259" s="10"/>
    </row>
    <row r="260" spans="1:62" ht="9.75" customHeight="1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/>
      <c r="AT260"/>
      <c r="AU260"/>
      <c r="AV260"/>
      <c r="AW260"/>
      <c r="AX260"/>
      <c r="AY260"/>
      <c r="BC260" s="10"/>
      <c r="BD260" s="10"/>
      <c r="BE260" s="10"/>
      <c r="BF260" s="10"/>
      <c r="BG260" s="10"/>
      <c r="BH260" s="10"/>
      <c r="BI260" s="10"/>
      <c r="BJ260" s="10"/>
    </row>
    <row r="261" spans="1:62" ht="9.75" customHeight="1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/>
      <c r="AT261"/>
      <c r="AU261"/>
      <c r="AV261"/>
      <c r="AW261"/>
      <c r="AX261"/>
      <c r="AY261"/>
      <c r="BC261" s="10"/>
      <c r="BD261" s="10"/>
      <c r="BE261" s="10"/>
      <c r="BF261" s="10"/>
      <c r="BG261" s="10"/>
      <c r="BH261" s="10"/>
      <c r="BI261" s="10"/>
      <c r="BJ261" s="10"/>
    </row>
    <row r="262" spans="1:62" ht="9.75" customHeight="1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  <c r="AT262"/>
      <c r="AU262"/>
      <c r="AV262"/>
      <c r="AW262"/>
      <c r="AX262"/>
      <c r="AY262"/>
      <c r="BC262" s="10"/>
      <c r="BD262" s="10"/>
      <c r="BE262" s="10"/>
      <c r="BF262" s="10"/>
      <c r="BG262" s="10"/>
      <c r="BH262" s="10"/>
      <c r="BI262" s="10"/>
      <c r="BJ262" s="10"/>
    </row>
    <row r="263" spans="1:62" ht="9.75" customHeight="1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/>
      <c r="AT263"/>
      <c r="AU263"/>
      <c r="AV263"/>
      <c r="AW263"/>
      <c r="AX263"/>
      <c r="AY263"/>
      <c r="BC263" s="10"/>
      <c r="BD263" s="10"/>
      <c r="BE263" s="10"/>
      <c r="BF263" s="10"/>
      <c r="BG263" s="10"/>
      <c r="BH263" s="10"/>
      <c r="BI263" s="10"/>
      <c r="BJ263" s="10"/>
    </row>
    <row r="264" spans="1:62" ht="9.75" customHeight="1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/>
      <c r="AT264"/>
      <c r="AU264"/>
      <c r="AV264"/>
      <c r="AW264"/>
      <c r="AX264"/>
      <c r="AY264"/>
      <c r="BC264" s="10"/>
      <c r="BD264" s="10"/>
      <c r="BE264" s="10"/>
      <c r="BF264" s="10"/>
      <c r="BG264" s="10"/>
      <c r="BH264" s="10"/>
      <c r="BI264" s="10"/>
      <c r="BJ264" s="10"/>
    </row>
    <row r="265" spans="1:62" ht="9.75" customHeight="1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/>
      <c r="AT265"/>
      <c r="AU265"/>
      <c r="AV265"/>
      <c r="AW265"/>
      <c r="AX265"/>
      <c r="AY265"/>
      <c r="BC265" s="10"/>
      <c r="BD265" s="10"/>
      <c r="BE265" s="10"/>
      <c r="BF265" s="10"/>
      <c r="BG265" s="10"/>
      <c r="BH265" s="10"/>
      <c r="BI265" s="10"/>
      <c r="BJ265" s="10"/>
    </row>
    <row r="266" spans="1:62" ht="9.75" customHeight="1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/>
      <c r="AT266"/>
      <c r="AU266"/>
      <c r="AV266"/>
      <c r="AW266"/>
      <c r="AX266"/>
      <c r="AY266"/>
      <c r="BC266" s="10"/>
      <c r="BD266" s="10"/>
      <c r="BE266" s="10"/>
      <c r="BF266" s="10"/>
      <c r="BG266" s="10"/>
      <c r="BH266" s="10"/>
      <c r="BI266" s="10"/>
      <c r="BJ266" s="10"/>
    </row>
    <row r="267" spans="1:62" ht="9.75" customHeight="1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/>
      <c r="AT267"/>
      <c r="AU267"/>
      <c r="AV267"/>
      <c r="AW267"/>
      <c r="AX267"/>
      <c r="AY267"/>
      <c r="BC267" s="10"/>
      <c r="BD267" s="10"/>
      <c r="BE267" s="10"/>
      <c r="BF267" s="10"/>
      <c r="BG267" s="10"/>
      <c r="BH267" s="10"/>
      <c r="BI267" s="10"/>
      <c r="BJ267" s="10"/>
    </row>
    <row r="268" spans="1:62" ht="9.75" customHeight="1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/>
      <c r="AT268"/>
      <c r="AU268"/>
      <c r="AV268"/>
      <c r="AW268"/>
      <c r="AX268"/>
      <c r="AY268"/>
      <c r="BC268" s="10"/>
      <c r="BD268" s="10"/>
      <c r="BE268" s="10"/>
      <c r="BF268" s="10"/>
      <c r="BG268" s="10"/>
      <c r="BH268" s="10"/>
      <c r="BI268" s="10"/>
      <c r="BJ268" s="10"/>
    </row>
    <row r="269" spans="1:62" ht="9.75" customHeight="1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/>
      <c r="AT269"/>
      <c r="AU269"/>
      <c r="AV269"/>
      <c r="AW269"/>
      <c r="AX269"/>
      <c r="AY269"/>
      <c r="BC269" s="10"/>
      <c r="BD269" s="10"/>
      <c r="BE269" s="10"/>
      <c r="BF269" s="10"/>
      <c r="BG269" s="10"/>
      <c r="BH269" s="10"/>
      <c r="BI269" s="10"/>
      <c r="BJ269" s="10"/>
    </row>
    <row r="270" spans="1:62" ht="9.75" customHeight="1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/>
      <c r="AT270"/>
      <c r="AU270"/>
      <c r="AV270"/>
      <c r="AW270"/>
      <c r="AX270"/>
      <c r="AY270"/>
      <c r="BC270" s="10"/>
      <c r="BD270" s="10"/>
      <c r="BE270" s="10"/>
      <c r="BF270" s="10"/>
      <c r="BG270" s="10"/>
      <c r="BH270" s="10"/>
      <c r="BI270" s="10"/>
      <c r="BJ270" s="10"/>
    </row>
    <row r="271" spans="1:62" ht="9.75" customHeight="1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/>
      <c r="AT271"/>
      <c r="AU271"/>
      <c r="AV271"/>
      <c r="AW271"/>
      <c r="AX271"/>
      <c r="AY271"/>
      <c r="BC271" s="10"/>
      <c r="BD271" s="10"/>
      <c r="BE271" s="10"/>
      <c r="BF271" s="10"/>
      <c r="BG271" s="10"/>
      <c r="BH271" s="10"/>
      <c r="BI271" s="10"/>
      <c r="BJ271" s="10"/>
    </row>
    <row r="272" spans="1:62" ht="9.75" customHeight="1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/>
      <c r="AT272"/>
      <c r="AU272"/>
      <c r="AV272"/>
      <c r="AW272"/>
      <c r="AX272"/>
      <c r="AY272"/>
      <c r="BC272" s="10"/>
      <c r="BD272" s="10"/>
      <c r="BE272" s="10"/>
      <c r="BF272" s="10"/>
      <c r="BG272" s="10"/>
      <c r="BH272" s="10"/>
      <c r="BI272" s="10"/>
      <c r="BJ272" s="10"/>
    </row>
    <row r="273" spans="1:62" ht="9.75" customHeight="1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/>
      <c r="AT273"/>
      <c r="AU273"/>
      <c r="AV273"/>
      <c r="AW273"/>
      <c r="AX273"/>
      <c r="AY273"/>
      <c r="BC273" s="10"/>
      <c r="BD273" s="10"/>
      <c r="BE273" s="10"/>
      <c r="BF273" s="10"/>
      <c r="BG273" s="10"/>
      <c r="BH273" s="10"/>
      <c r="BI273" s="10"/>
      <c r="BJ273" s="10"/>
    </row>
    <row r="274" spans="1:62" ht="9.75" customHeight="1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/>
      <c r="AT274"/>
      <c r="AU274"/>
      <c r="AV274"/>
      <c r="AW274"/>
      <c r="AX274"/>
      <c r="AY274"/>
      <c r="BC274" s="10"/>
      <c r="BD274" s="10"/>
      <c r="BE274" s="10"/>
      <c r="BF274" s="10"/>
      <c r="BG274" s="10"/>
      <c r="BH274" s="10"/>
      <c r="BI274" s="10"/>
      <c r="BJ274" s="10"/>
    </row>
    <row r="275" spans="1:62" ht="9.75" customHeight="1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/>
      <c r="AT275"/>
      <c r="AU275"/>
      <c r="AV275"/>
      <c r="AW275"/>
      <c r="AX275"/>
      <c r="AY275"/>
      <c r="BC275" s="10"/>
      <c r="BD275" s="10"/>
      <c r="BE275" s="10"/>
      <c r="BF275" s="10"/>
      <c r="BG275" s="10"/>
      <c r="BH275" s="10"/>
      <c r="BI275" s="10"/>
      <c r="BJ275" s="10"/>
    </row>
    <row r="276" spans="1:62" ht="9.75" customHeight="1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/>
      <c r="AT276"/>
      <c r="AU276"/>
      <c r="AV276"/>
      <c r="AW276"/>
      <c r="AX276"/>
      <c r="AY276"/>
      <c r="BC276" s="10"/>
      <c r="BD276" s="10"/>
      <c r="BE276" s="10"/>
      <c r="BF276" s="10"/>
      <c r="BG276" s="10"/>
      <c r="BH276" s="10"/>
      <c r="BI276" s="10"/>
      <c r="BJ276" s="10"/>
    </row>
    <row r="277" spans="1:62" ht="9.75" customHeight="1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/>
      <c r="AT277"/>
      <c r="AU277"/>
      <c r="AV277"/>
      <c r="AW277"/>
      <c r="AX277"/>
      <c r="AY277"/>
      <c r="BC277" s="10"/>
      <c r="BD277" s="10"/>
      <c r="BE277" s="10"/>
      <c r="BF277" s="10"/>
      <c r="BG277" s="10"/>
      <c r="BH277" s="10"/>
      <c r="BI277" s="10"/>
      <c r="BJ277" s="10"/>
    </row>
    <row r="278" spans="1:62" ht="9.75" customHeight="1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  <c r="AS278"/>
      <c r="AT278"/>
      <c r="AU278"/>
      <c r="AV278"/>
      <c r="AW278"/>
      <c r="AX278"/>
      <c r="AY278"/>
      <c r="BC278" s="10"/>
      <c r="BD278" s="10"/>
      <c r="BE278" s="10"/>
      <c r="BF278" s="10"/>
      <c r="BG278" s="10"/>
      <c r="BH278" s="10"/>
      <c r="BI278" s="10"/>
      <c r="BJ278" s="10"/>
    </row>
    <row r="279" spans="1:62" ht="9.75" customHeight="1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R279"/>
      <c r="AS279"/>
      <c r="AT279"/>
      <c r="AU279"/>
      <c r="AV279"/>
      <c r="AW279"/>
      <c r="AX279"/>
      <c r="AY279"/>
      <c r="BC279" s="10"/>
      <c r="BD279" s="10"/>
      <c r="BE279" s="10"/>
      <c r="BF279" s="10"/>
      <c r="BG279" s="10"/>
      <c r="BH279" s="10"/>
      <c r="BI279" s="10"/>
      <c r="BJ279" s="10"/>
    </row>
    <row r="280" spans="1:62" ht="9.75" customHeight="1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  <c r="AS280"/>
      <c r="AT280"/>
      <c r="AU280"/>
      <c r="AV280"/>
      <c r="AW280"/>
      <c r="AX280"/>
      <c r="AY280"/>
      <c r="BC280" s="10"/>
      <c r="BD280" s="10"/>
      <c r="BE280" s="10"/>
      <c r="BF280" s="10"/>
      <c r="BG280" s="10"/>
      <c r="BH280" s="10"/>
      <c r="BI280" s="10"/>
      <c r="BJ280" s="10"/>
    </row>
    <row r="281" spans="1:62" ht="9.75" customHeight="1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BC281" s="10"/>
      <c r="BD281" s="10"/>
      <c r="BE281" s="10"/>
      <c r="BF281" s="10"/>
      <c r="BG281" s="10"/>
      <c r="BH281" s="10"/>
      <c r="BI281" s="10"/>
      <c r="BJ281" s="10"/>
    </row>
    <row r="282" spans="1:62" ht="9.75" customHeight="1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BC282" s="10"/>
      <c r="BD282" s="10"/>
      <c r="BE282" s="10"/>
      <c r="BF282" s="10"/>
      <c r="BG282" s="10"/>
      <c r="BH282" s="10"/>
      <c r="BI282" s="10"/>
      <c r="BJ282" s="10"/>
    </row>
    <row r="283" spans="1:62" ht="9.75" customHeight="1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  <c r="AR283"/>
      <c r="AS283"/>
      <c r="AT283"/>
      <c r="AU283"/>
      <c r="AV283"/>
      <c r="AW283"/>
      <c r="AX283"/>
      <c r="AY283"/>
      <c r="BC283" s="10"/>
      <c r="BD283" s="10"/>
      <c r="BE283" s="10"/>
      <c r="BF283" s="10"/>
      <c r="BG283" s="10"/>
      <c r="BH283" s="10"/>
      <c r="BI283" s="10"/>
      <c r="BJ283" s="10"/>
    </row>
    <row r="284" spans="1:62" ht="9.75" customHeight="1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  <c r="AR284"/>
      <c r="AS284"/>
      <c r="AT284"/>
      <c r="AU284"/>
      <c r="AV284"/>
      <c r="AW284"/>
      <c r="AX284"/>
      <c r="AY284"/>
      <c r="BC284" s="10"/>
      <c r="BD284" s="10"/>
      <c r="BE284" s="10"/>
      <c r="BF284" s="10"/>
      <c r="BG284" s="10"/>
      <c r="BH284" s="10"/>
      <c r="BI284" s="10"/>
      <c r="BJ284" s="10"/>
    </row>
    <row r="285" spans="1:62" ht="9.75" customHeight="1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  <c r="AR285"/>
      <c r="AS285"/>
      <c r="AT285"/>
      <c r="AU285"/>
      <c r="AV285"/>
      <c r="AW285"/>
      <c r="AX285"/>
      <c r="AY285"/>
      <c r="BC285" s="10"/>
      <c r="BD285" s="10"/>
      <c r="BE285" s="10"/>
      <c r="BF285" s="10"/>
      <c r="BG285" s="10"/>
      <c r="BH285" s="10"/>
      <c r="BI285" s="10"/>
      <c r="BJ285" s="10"/>
    </row>
    <row r="286" spans="1:62" ht="9.75" customHeight="1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  <c r="AR286"/>
      <c r="AS286"/>
      <c r="AT286"/>
      <c r="AU286"/>
      <c r="AV286"/>
      <c r="AW286"/>
      <c r="AX286"/>
      <c r="AY286"/>
      <c r="BC286" s="10"/>
      <c r="BD286" s="10"/>
      <c r="BE286" s="10"/>
      <c r="BF286" s="10"/>
      <c r="BG286" s="10"/>
      <c r="BH286" s="10"/>
      <c r="BI286" s="10"/>
      <c r="BJ286" s="10"/>
    </row>
    <row r="287" spans="1:62" ht="9.75" customHeight="1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  <c r="AR287"/>
      <c r="AS287"/>
      <c r="AT287"/>
      <c r="AU287"/>
      <c r="AV287"/>
      <c r="AW287"/>
      <c r="AX287"/>
      <c r="AY287"/>
      <c r="BC287" s="10"/>
      <c r="BD287" s="10"/>
      <c r="BE287" s="10"/>
      <c r="BF287" s="10"/>
      <c r="BG287" s="10"/>
      <c r="BH287" s="10"/>
      <c r="BI287" s="10"/>
      <c r="BJ287" s="10"/>
    </row>
    <row r="288" spans="1:62" ht="9.75" customHeight="1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  <c r="AR288"/>
      <c r="AS288"/>
      <c r="AT288"/>
      <c r="AU288"/>
      <c r="AV288"/>
      <c r="AW288"/>
      <c r="AX288"/>
      <c r="AY288"/>
      <c r="BC288" s="10"/>
      <c r="BD288" s="10"/>
      <c r="BE288" s="10"/>
      <c r="BF288" s="10"/>
      <c r="BG288" s="10"/>
      <c r="BH288" s="10"/>
      <c r="BI288" s="10"/>
      <c r="BJ288" s="10"/>
    </row>
    <row r="289" spans="1:62" ht="9.75" customHeight="1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  <c r="AR289"/>
      <c r="AS289"/>
      <c r="AT289"/>
      <c r="AU289"/>
      <c r="AV289"/>
      <c r="AW289"/>
      <c r="AX289"/>
      <c r="AY289"/>
      <c r="BC289" s="10"/>
      <c r="BD289" s="10"/>
      <c r="BE289" s="10"/>
      <c r="BF289" s="10"/>
      <c r="BG289" s="10"/>
      <c r="BH289" s="10"/>
      <c r="BI289" s="10"/>
      <c r="BJ289" s="10"/>
    </row>
    <row r="290" spans="1:62" ht="9.75" customHeight="1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  <c r="AR290"/>
      <c r="AS290"/>
      <c r="AT290"/>
      <c r="AU290"/>
      <c r="AV290"/>
      <c r="AW290"/>
      <c r="AX290"/>
      <c r="AY290"/>
      <c r="BC290" s="10"/>
      <c r="BD290" s="10"/>
      <c r="BE290" s="10"/>
      <c r="BF290" s="10"/>
      <c r="BG290" s="10"/>
      <c r="BH290" s="10"/>
      <c r="BI290" s="10"/>
      <c r="BJ290" s="10"/>
    </row>
    <row r="291" spans="1:62" ht="9.75" customHeight="1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  <c r="AR291"/>
      <c r="AS291"/>
      <c r="AT291"/>
      <c r="AU291"/>
      <c r="AV291"/>
      <c r="AW291"/>
      <c r="AX291"/>
      <c r="AY291"/>
      <c r="BC291" s="10"/>
      <c r="BD291" s="10"/>
      <c r="BE291" s="10"/>
      <c r="BF291" s="10"/>
      <c r="BG291" s="10"/>
      <c r="BH291" s="10"/>
      <c r="BI291" s="10"/>
      <c r="BJ291" s="10"/>
    </row>
    <row r="292" spans="1:62" ht="9.75" customHeight="1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  <c r="AR292"/>
      <c r="AS292"/>
      <c r="AT292"/>
      <c r="AU292"/>
      <c r="AV292"/>
      <c r="AW292"/>
      <c r="AX292"/>
      <c r="AY292"/>
      <c r="BC292" s="10"/>
      <c r="BD292" s="10"/>
      <c r="BE292" s="10"/>
      <c r="BF292" s="10"/>
      <c r="BG292" s="10"/>
      <c r="BH292" s="10"/>
      <c r="BI292" s="10"/>
      <c r="BJ292" s="10"/>
    </row>
    <row r="293" spans="1:62" ht="9.75" customHeight="1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  <c r="AR293"/>
      <c r="AS293"/>
      <c r="AT293"/>
      <c r="AU293"/>
      <c r="AV293"/>
      <c r="AW293"/>
      <c r="AX293"/>
      <c r="AY293"/>
      <c r="BC293" s="10"/>
      <c r="BD293" s="10"/>
      <c r="BE293" s="10"/>
      <c r="BF293" s="10"/>
      <c r="BG293" s="10"/>
      <c r="BH293" s="10"/>
      <c r="BI293" s="10"/>
      <c r="BJ293" s="10"/>
    </row>
    <row r="294" spans="1:62" ht="9.75" customHeight="1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  <c r="AR294"/>
      <c r="AS294"/>
      <c r="AT294"/>
      <c r="AU294"/>
      <c r="AV294"/>
      <c r="AW294"/>
      <c r="AX294"/>
      <c r="AY294"/>
      <c r="BC294" s="10"/>
      <c r="BD294" s="10"/>
      <c r="BE294" s="10"/>
      <c r="BF294" s="10"/>
      <c r="BG294" s="10"/>
      <c r="BH294" s="10"/>
      <c r="BI294" s="10"/>
      <c r="BJ294" s="10"/>
    </row>
    <row r="295" spans="1:62" ht="9.75" customHeight="1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  <c r="AR295"/>
      <c r="AS295"/>
      <c r="AT295"/>
      <c r="AU295"/>
      <c r="AV295"/>
      <c r="AW295"/>
      <c r="AX295"/>
      <c r="AY295"/>
      <c r="BC295" s="10"/>
      <c r="BD295" s="10"/>
      <c r="BE295" s="10"/>
      <c r="BF295" s="10"/>
      <c r="BG295" s="10"/>
      <c r="BH295" s="10"/>
      <c r="BI295" s="10"/>
      <c r="BJ295" s="10"/>
    </row>
    <row r="296" spans="1:62" ht="9.75" customHeight="1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  <c r="AR296"/>
      <c r="AS296"/>
      <c r="AT296"/>
      <c r="AU296"/>
      <c r="AV296"/>
      <c r="AW296"/>
      <c r="AX296"/>
      <c r="AY296"/>
      <c r="BC296" s="10"/>
      <c r="BD296" s="10"/>
      <c r="BE296" s="10"/>
      <c r="BF296" s="10"/>
      <c r="BG296" s="10"/>
      <c r="BH296" s="10"/>
      <c r="BI296" s="10"/>
      <c r="BJ296" s="10"/>
    </row>
    <row r="297" spans="1:62" ht="9.75" customHeight="1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  <c r="AR297"/>
      <c r="AS297"/>
      <c r="AT297"/>
      <c r="AU297"/>
      <c r="AV297"/>
      <c r="AW297"/>
      <c r="AX297"/>
      <c r="AY297"/>
      <c r="BC297" s="10"/>
      <c r="BD297" s="10"/>
      <c r="BE297" s="10"/>
      <c r="BF297" s="10"/>
      <c r="BG297" s="10"/>
      <c r="BH297" s="10"/>
      <c r="BI297" s="10"/>
      <c r="BJ297" s="10"/>
    </row>
    <row r="298" spans="1:62" ht="9.75" customHeight="1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  <c r="AR298"/>
      <c r="AS298"/>
      <c r="AT298"/>
      <c r="AU298"/>
      <c r="AV298"/>
      <c r="AW298"/>
      <c r="AX298"/>
      <c r="AY298"/>
      <c r="BC298" s="10"/>
      <c r="BD298" s="10"/>
      <c r="BE298" s="10"/>
      <c r="BF298" s="10"/>
      <c r="BG298" s="10"/>
      <c r="BH298" s="10"/>
      <c r="BI298" s="10"/>
      <c r="BJ298" s="10"/>
    </row>
    <row r="299" spans="1:62" ht="9.75" customHeight="1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  <c r="AR299"/>
      <c r="AS299"/>
      <c r="AT299"/>
      <c r="AU299"/>
      <c r="AV299"/>
      <c r="AW299"/>
      <c r="AX299"/>
      <c r="AY299"/>
      <c r="BC299" s="10"/>
      <c r="BD299" s="10"/>
      <c r="BE299" s="10"/>
      <c r="BF299" s="10"/>
      <c r="BG299" s="10"/>
      <c r="BH299" s="10"/>
      <c r="BI299" s="10"/>
      <c r="BJ299" s="10"/>
    </row>
    <row r="300" spans="1:62" ht="9.75" customHeight="1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  <c r="AR300"/>
      <c r="AS300"/>
      <c r="AT300"/>
      <c r="AU300"/>
      <c r="AV300"/>
      <c r="AW300"/>
      <c r="AX300"/>
      <c r="AY300"/>
      <c r="BC300" s="10"/>
      <c r="BD300" s="10"/>
      <c r="BE300" s="10"/>
      <c r="BF300" s="10"/>
      <c r="BG300" s="10"/>
      <c r="BH300" s="10"/>
      <c r="BI300" s="10"/>
      <c r="BJ300" s="10"/>
    </row>
    <row r="301" spans="1:62" ht="9.75" customHeight="1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  <c r="AR301"/>
      <c r="AS301"/>
      <c r="AT301"/>
      <c r="AU301"/>
      <c r="AV301"/>
      <c r="AW301"/>
      <c r="AX301"/>
      <c r="AY301"/>
      <c r="BC301" s="10"/>
      <c r="BD301" s="10"/>
      <c r="BE301" s="10"/>
      <c r="BF301" s="10"/>
      <c r="BG301" s="10"/>
      <c r="BH301" s="10"/>
      <c r="BI301" s="10"/>
      <c r="BJ301" s="10"/>
    </row>
    <row r="302" spans="1:62" ht="9.75" customHeight="1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  <c r="AR302"/>
      <c r="AS302"/>
      <c r="AT302"/>
      <c r="AU302"/>
      <c r="AV302"/>
      <c r="AW302"/>
      <c r="AX302"/>
      <c r="AY302"/>
      <c r="BC302" s="10"/>
      <c r="BD302" s="10"/>
      <c r="BE302" s="10"/>
      <c r="BF302" s="10"/>
      <c r="BG302" s="10"/>
      <c r="BH302" s="10"/>
      <c r="BI302" s="10"/>
      <c r="BJ302" s="10"/>
    </row>
    <row r="303" spans="1:62" ht="9.75" customHeight="1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  <c r="AR303"/>
      <c r="AS303"/>
      <c r="AT303"/>
      <c r="AU303"/>
      <c r="AV303"/>
      <c r="AW303"/>
      <c r="AX303"/>
      <c r="AY303"/>
      <c r="BC303" s="10"/>
      <c r="BD303" s="10"/>
      <c r="BE303" s="10"/>
      <c r="BF303" s="10"/>
      <c r="BG303" s="10"/>
      <c r="BH303" s="10"/>
      <c r="BI303" s="10"/>
      <c r="BJ303" s="10"/>
    </row>
    <row r="304" spans="1:62" ht="9.75" customHeight="1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  <c r="AR304"/>
      <c r="AS304"/>
      <c r="AT304"/>
      <c r="AU304"/>
      <c r="AV304"/>
      <c r="AW304"/>
      <c r="AX304"/>
      <c r="AY304"/>
      <c r="BC304" s="10"/>
      <c r="BD304" s="10"/>
      <c r="BE304" s="10"/>
      <c r="BF304" s="10"/>
      <c r="BG304" s="10"/>
      <c r="BH304" s="10"/>
      <c r="BI304" s="10"/>
      <c r="BJ304" s="10"/>
    </row>
    <row r="305" spans="1:62" ht="9.75" customHeight="1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  <c r="AR305"/>
      <c r="AS305"/>
      <c r="AT305"/>
      <c r="AU305"/>
      <c r="AV305"/>
      <c r="AW305"/>
      <c r="AX305"/>
      <c r="AY305"/>
      <c r="BC305" s="10"/>
      <c r="BD305" s="10"/>
      <c r="BE305" s="10"/>
      <c r="BF305" s="10"/>
      <c r="BG305" s="10"/>
      <c r="BH305" s="10"/>
      <c r="BI305" s="10"/>
      <c r="BJ305" s="10"/>
    </row>
    <row r="306" spans="1:62" ht="9.75" customHeight="1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  <c r="AR306"/>
      <c r="AS306"/>
      <c r="AT306"/>
      <c r="AU306"/>
      <c r="AV306"/>
      <c r="AW306"/>
      <c r="AX306"/>
      <c r="AY306"/>
      <c r="BC306" s="10"/>
      <c r="BD306" s="10"/>
      <c r="BE306" s="10"/>
      <c r="BF306" s="10"/>
      <c r="BG306" s="10"/>
      <c r="BH306" s="10"/>
      <c r="BI306" s="10"/>
      <c r="BJ306" s="10"/>
    </row>
    <row r="307" spans="1:62" ht="9.75" customHeight="1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  <c r="AR307"/>
      <c r="AS307"/>
      <c r="AT307"/>
      <c r="AU307"/>
      <c r="AV307"/>
      <c r="AW307"/>
      <c r="AX307"/>
      <c r="AY307"/>
      <c r="BC307" s="10"/>
      <c r="BD307" s="10"/>
      <c r="BE307" s="10"/>
      <c r="BF307" s="10"/>
      <c r="BG307" s="10"/>
      <c r="BH307" s="10"/>
      <c r="BI307" s="10"/>
      <c r="BJ307" s="10"/>
    </row>
    <row r="308" spans="1:62" ht="9.75" customHeight="1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  <c r="AR308"/>
      <c r="AS308"/>
      <c r="AT308"/>
      <c r="AU308"/>
      <c r="AV308"/>
      <c r="AW308"/>
      <c r="AX308"/>
      <c r="AY308"/>
      <c r="BC308" s="10"/>
      <c r="BD308" s="10"/>
      <c r="BE308" s="10"/>
      <c r="BF308" s="10"/>
      <c r="BG308" s="10"/>
      <c r="BH308" s="10"/>
      <c r="BI308" s="10"/>
      <c r="BJ308" s="10"/>
    </row>
    <row r="309" spans="1:62" ht="9.75" customHeight="1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  <c r="AR309"/>
      <c r="AS309"/>
      <c r="AT309"/>
      <c r="AU309"/>
      <c r="AV309"/>
      <c r="AW309"/>
      <c r="AX309"/>
      <c r="AY309"/>
      <c r="BC309" s="10"/>
      <c r="BD309" s="10"/>
      <c r="BE309" s="10"/>
      <c r="BF309" s="10"/>
      <c r="BG309" s="10"/>
      <c r="BH309" s="10"/>
      <c r="BI309" s="10"/>
      <c r="BJ309" s="10"/>
    </row>
    <row r="310" spans="1:62" ht="9.75" customHeight="1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  <c r="AR310"/>
      <c r="AS310"/>
      <c r="AT310"/>
      <c r="AU310"/>
      <c r="AV310"/>
      <c r="AW310"/>
      <c r="AX310"/>
      <c r="AY310"/>
      <c r="BC310" s="10"/>
      <c r="BD310" s="10"/>
      <c r="BE310" s="10"/>
      <c r="BF310" s="10"/>
      <c r="BG310" s="10"/>
      <c r="BH310" s="10"/>
      <c r="BI310" s="10"/>
      <c r="BJ310" s="10"/>
    </row>
    <row r="311" spans="1:62" ht="9.75" customHeight="1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  <c r="AR311"/>
      <c r="AS311"/>
      <c r="AT311"/>
      <c r="AU311"/>
      <c r="AV311"/>
      <c r="AW311"/>
      <c r="AX311"/>
      <c r="AY311"/>
      <c r="BC311" s="10"/>
      <c r="BD311" s="10"/>
      <c r="BE311" s="10"/>
      <c r="BF311" s="10"/>
      <c r="BG311" s="10"/>
      <c r="BH311" s="10"/>
      <c r="BI311" s="10"/>
      <c r="BJ311" s="10"/>
    </row>
    <row r="312" spans="1:62" ht="9.75" customHeight="1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  <c r="AR312"/>
      <c r="AS312"/>
      <c r="AT312"/>
      <c r="AU312"/>
      <c r="AV312"/>
      <c r="AW312"/>
      <c r="AX312"/>
      <c r="AY312"/>
      <c r="BC312" s="10"/>
      <c r="BD312" s="10"/>
      <c r="BE312" s="10"/>
      <c r="BF312" s="10"/>
      <c r="BG312" s="10"/>
      <c r="BH312" s="10"/>
      <c r="BI312" s="10"/>
      <c r="BJ312" s="10"/>
    </row>
    <row r="313" spans="1:62" ht="9.75" customHeight="1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  <c r="AR313"/>
      <c r="AS313"/>
      <c r="AT313"/>
      <c r="AU313"/>
      <c r="AV313"/>
      <c r="AW313"/>
      <c r="AX313"/>
      <c r="AY313"/>
      <c r="BC313" s="10"/>
      <c r="BD313" s="10"/>
      <c r="BE313" s="10"/>
      <c r="BF313" s="10"/>
      <c r="BG313" s="10"/>
      <c r="BH313" s="10"/>
      <c r="BI313" s="10"/>
      <c r="BJ313" s="10"/>
    </row>
    <row r="314" spans="1:62" ht="9.75" customHeight="1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  <c r="AR314"/>
      <c r="AS314"/>
      <c r="AT314"/>
      <c r="AU314"/>
      <c r="AV314"/>
      <c r="AW314"/>
      <c r="AX314"/>
      <c r="AY314"/>
      <c r="BC314" s="10"/>
      <c r="BD314" s="10"/>
      <c r="BE314" s="10"/>
      <c r="BF314" s="10"/>
      <c r="BG314" s="10"/>
      <c r="BH314" s="10"/>
      <c r="BI314" s="10"/>
      <c r="BJ314" s="10"/>
    </row>
    <row r="315" spans="1:62" ht="9.75" customHeight="1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  <c r="AR315"/>
      <c r="AS315"/>
      <c r="AT315"/>
      <c r="AU315"/>
      <c r="AV315"/>
      <c r="AW315"/>
      <c r="AX315"/>
      <c r="AY315"/>
      <c r="BC315" s="10"/>
      <c r="BD315" s="10"/>
      <c r="BE315" s="10"/>
      <c r="BF315" s="10"/>
      <c r="BG315" s="10"/>
      <c r="BH315" s="10"/>
      <c r="BI315" s="10"/>
      <c r="BJ315" s="10"/>
    </row>
    <row r="316" spans="1:62" ht="9.75" customHeight="1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  <c r="AR316"/>
      <c r="AS316"/>
      <c r="AT316"/>
      <c r="AU316"/>
      <c r="AV316"/>
      <c r="AW316"/>
      <c r="AX316"/>
      <c r="AY316"/>
      <c r="BC316" s="10"/>
      <c r="BD316" s="10"/>
      <c r="BE316" s="10"/>
      <c r="BF316" s="10"/>
      <c r="BG316" s="10"/>
      <c r="BH316" s="10"/>
      <c r="BI316" s="10"/>
      <c r="BJ316" s="10"/>
    </row>
    <row r="317" spans="1:62" ht="9.75" customHeight="1">
      <c r="A317"/>
      <c r="B317"/>
      <c r="C317"/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  <c r="AR317"/>
      <c r="AS317"/>
      <c r="AT317"/>
      <c r="AU317"/>
      <c r="AV317"/>
      <c r="AW317"/>
      <c r="AX317"/>
      <c r="AY317"/>
      <c r="BC317" s="10"/>
      <c r="BD317" s="10"/>
      <c r="BE317" s="10"/>
      <c r="BF317" s="10"/>
      <c r="BG317" s="10"/>
      <c r="BH317" s="10"/>
      <c r="BI317" s="10"/>
      <c r="BJ317" s="10"/>
    </row>
    <row r="318" spans="1:62" ht="9.75" customHeight="1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  <c r="AR318"/>
      <c r="AS318"/>
      <c r="AT318"/>
      <c r="AU318"/>
      <c r="AV318"/>
      <c r="AW318"/>
      <c r="AX318"/>
      <c r="AY318"/>
      <c r="BC318" s="10"/>
      <c r="BD318" s="10"/>
      <c r="BE318" s="10"/>
      <c r="BF318" s="10"/>
      <c r="BG318" s="10"/>
      <c r="BH318" s="10"/>
      <c r="BI318" s="10"/>
      <c r="BJ318" s="10"/>
    </row>
    <row r="319" spans="1:62" ht="9.75" customHeight="1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  <c r="AR319"/>
      <c r="AS319"/>
      <c r="AT319"/>
      <c r="AU319"/>
      <c r="AV319"/>
      <c r="AW319"/>
      <c r="AX319"/>
      <c r="AY319"/>
      <c r="BC319" s="10"/>
      <c r="BD319" s="10"/>
      <c r="BE319" s="10"/>
      <c r="BF319" s="10"/>
      <c r="BG319" s="10"/>
      <c r="BH319" s="10"/>
      <c r="BI319" s="10"/>
      <c r="BJ319" s="10"/>
    </row>
    <row r="320" spans="1:62" ht="9.75" customHeight="1">
      <c r="A320"/>
      <c r="B320"/>
      <c r="C320"/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  <c r="AR320"/>
      <c r="AS320"/>
      <c r="AT320"/>
      <c r="AU320"/>
      <c r="AV320"/>
      <c r="AW320"/>
      <c r="AX320"/>
      <c r="AY320"/>
      <c r="BC320" s="10"/>
      <c r="BD320" s="10"/>
      <c r="BE320" s="10"/>
      <c r="BF320" s="10"/>
      <c r="BG320" s="10"/>
      <c r="BH320" s="10"/>
      <c r="BI320" s="10"/>
      <c r="BJ320" s="10"/>
    </row>
    <row r="321" spans="1:62" ht="9.75" customHeight="1">
      <c r="A321"/>
      <c r="B321"/>
      <c r="C321"/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  <c r="AR321"/>
      <c r="AS321"/>
      <c r="AT321"/>
      <c r="AU321"/>
      <c r="AV321"/>
      <c r="AW321"/>
      <c r="AX321"/>
      <c r="AY321"/>
      <c r="BC321" s="10"/>
      <c r="BD321" s="10"/>
      <c r="BE321" s="10"/>
      <c r="BF321" s="10"/>
      <c r="BG321" s="10"/>
      <c r="BH321" s="10"/>
      <c r="BI321" s="10"/>
      <c r="BJ321" s="10"/>
    </row>
    <row r="322" spans="1:62" ht="9.75" customHeight="1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  <c r="AR322"/>
      <c r="AS322"/>
      <c r="AT322"/>
      <c r="AU322"/>
      <c r="AV322"/>
      <c r="AW322"/>
      <c r="AX322"/>
      <c r="AY322"/>
      <c r="BC322" s="10"/>
      <c r="BD322" s="10"/>
      <c r="BE322" s="10"/>
      <c r="BF322" s="10"/>
      <c r="BG322" s="10"/>
      <c r="BH322" s="10"/>
      <c r="BI322" s="10"/>
      <c r="BJ322" s="10"/>
    </row>
    <row r="323" spans="1:62" ht="9.75" customHeight="1">
      <c r="A323"/>
      <c r="B323"/>
      <c r="C323"/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  <c r="AR323"/>
      <c r="AS323"/>
      <c r="AT323"/>
      <c r="AU323"/>
      <c r="AV323"/>
      <c r="AW323"/>
      <c r="AX323"/>
      <c r="AY323"/>
      <c r="BC323" s="10"/>
      <c r="BD323" s="10"/>
      <c r="BE323" s="10"/>
      <c r="BF323" s="10"/>
      <c r="BG323" s="10"/>
      <c r="BH323" s="10"/>
      <c r="BI323" s="10"/>
      <c r="BJ323" s="10"/>
    </row>
    <row r="324" spans="1:62" ht="9.75" customHeight="1">
      <c r="A324"/>
      <c r="B324"/>
      <c r="C324"/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  <c r="AR324"/>
      <c r="AS324"/>
      <c r="AT324"/>
      <c r="AU324"/>
      <c r="AV324"/>
      <c r="AW324"/>
      <c r="AX324"/>
      <c r="AY324"/>
      <c r="BC324" s="10"/>
      <c r="BD324" s="10"/>
      <c r="BE324" s="10"/>
      <c r="BF324" s="10"/>
      <c r="BG324" s="10"/>
      <c r="BH324" s="10"/>
      <c r="BI324" s="10"/>
      <c r="BJ324" s="10"/>
    </row>
    <row r="325" spans="1:62" ht="9.75" customHeight="1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  <c r="AR325"/>
      <c r="AS325"/>
      <c r="AT325"/>
      <c r="AU325"/>
      <c r="AV325"/>
      <c r="AW325"/>
      <c r="AX325"/>
      <c r="AY325"/>
      <c r="BC325" s="10"/>
      <c r="BD325" s="10"/>
      <c r="BE325" s="10"/>
      <c r="BF325" s="10"/>
      <c r="BG325" s="10"/>
      <c r="BH325" s="10"/>
      <c r="BI325" s="10"/>
      <c r="BJ325" s="10"/>
    </row>
    <row r="326" spans="1:62" ht="9.75" customHeight="1">
      <c r="A326"/>
      <c r="B326"/>
      <c r="C326"/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  <c r="AR326"/>
      <c r="AS326"/>
      <c r="AT326"/>
      <c r="AU326"/>
      <c r="AV326"/>
      <c r="AW326"/>
      <c r="AX326"/>
      <c r="AY326"/>
      <c r="BC326" s="10"/>
      <c r="BD326" s="10"/>
      <c r="BE326" s="10"/>
      <c r="BF326" s="10"/>
      <c r="BG326" s="10"/>
      <c r="BH326" s="10"/>
      <c r="BI326" s="10"/>
      <c r="BJ326" s="10"/>
    </row>
    <row r="327" spans="1:62" ht="9.75" customHeight="1">
      <c r="A327"/>
      <c r="B327"/>
      <c r="C327"/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  <c r="AR327"/>
      <c r="AS327"/>
      <c r="AT327"/>
      <c r="AU327"/>
      <c r="AV327"/>
      <c r="AW327"/>
      <c r="AX327"/>
      <c r="AY327"/>
      <c r="BC327" s="10"/>
      <c r="BD327" s="10"/>
      <c r="BE327" s="10"/>
      <c r="BF327" s="10"/>
      <c r="BG327" s="10"/>
      <c r="BH327" s="10"/>
      <c r="BI327" s="10"/>
      <c r="BJ327" s="10"/>
    </row>
    <row r="328" spans="1:62" ht="9.75" customHeight="1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  <c r="AR328"/>
      <c r="AS328"/>
      <c r="AT328"/>
      <c r="AU328"/>
      <c r="AV328"/>
      <c r="AW328"/>
      <c r="AX328"/>
      <c r="AY328"/>
      <c r="BC328" s="10"/>
      <c r="BD328" s="10"/>
      <c r="BE328" s="10"/>
      <c r="BF328" s="10"/>
      <c r="BG328" s="10"/>
      <c r="BH328" s="10"/>
      <c r="BI328" s="10"/>
      <c r="BJ328" s="10"/>
    </row>
    <row r="329" spans="1:62" ht="9.75" customHeight="1">
      <c r="A329"/>
      <c r="B329"/>
      <c r="C329"/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  <c r="AR329"/>
      <c r="AS329"/>
      <c r="AT329"/>
      <c r="AU329"/>
      <c r="AV329"/>
      <c r="AW329"/>
      <c r="AX329"/>
      <c r="AY329"/>
      <c r="BC329" s="10"/>
      <c r="BD329" s="10"/>
      <c r="BE329" s="10"/>
      <c r="BF329" s="10"/>
      <c r="BG329" s="10"/>
      <c r="BH329" s="10"/>
      <c r="BI329" s="10"/>
      <c r="BJ329" s="10"/>
    </row>
    <row r="330" spans="1:62" ht="9.75" customHeight="1">
      <c r="A330"/>
      <c r="B330"/>
      <c r="C330"/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  <c r="AR330"/>
      <c r="AS330"/>
      <c r="AT330"/>
      <c r="AU330"/>
      <c r="AV330"/>
      <c r="AW330"/>
      <c r="AX330"/>
      <c r="AY330"/>
      <c r="BC330" s="10"/>
      <c r="BD330" s="10"/>
      <c r="BE330" s="10"/>
      <c r="BF330" s="10"/>
      <c r="BG330" s="10"/>
      <c r="BH330" s="10"/>
      <c r="BI330" s="10"/>
      <c r="BJ330" s="10"/>
    </row>
    <row r="331" spans="1:62" ht="9.75" customHeight="1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  <c r="AR331"/>
      <c r="AS331"/>
      <c r="AT331"/>
      <c r="AU331"/>
      <c r="AV331"/>
      <c r="AW331"/>
      <c r="AX331"/>
      <c r="AY331"/>
      <c r="BC331" s="10"/>
      <c r="BD331" s="10"/>
      <c r="BE331" s="10"/>
      <c r="BF331" s="10"/>
      <c r="BG331" s="10"/>
      <c r="BH331" s="10"/>
      <c r="BI331" s="10"/>
      <c r="BJ331" s="10"/>
    </row>
    <row r="332" spans="1:62" ht="9.75" customHeight="1">
      <c r="A332"/>
      <c r="B332"/>
      <c r="C332"/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  <c r="AR332"/>
      <c r="AS332"/>
      <c r="AT332"/>
      <c r="AU332"/>
      <c r="AV332"/>
      <c r="AW332"/>
      <c r="AX332"/>
      <c r="AY332"/>
      <c r="BC332" s="10"/>
      <c r="BD332" s="10"/>
      <c r="BE332" s="10"/>
      <c r="BF332" s="10"/>
      <c r="BG332" s="10"/>
      <c r="BH332" s="10"/>
      <c r="BI332" s="10"/>
      <c r="BJ332" s="10"/>
    </row>
    <row r="333" spans="1:62" ht="9.75" customHeight="1">
      <c r="A333"/>
      <c r="B333"/>
      <c r="C333"/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  <c r="AR333"/>
      <c r="AS333"/>
      <c r="AT333"/>
      <c r="AU333"/>
      <c r="AV333"/>
      <c r="AW333"/>
      <c r="AX333"/>
      <c r="AY333"/>
      <c r="BC333" s="10"/>
      <c r="BD333" s="10"/>
      <c r="BE333" s="10"/>
      <c r="BF333" s="10"/>
      <c r="BG333" s="10"/>
      <c r="BH333" s="10"/>
      <c r="BI333" s="10"/>
      <c r="BJ333" s="10"/>
    </row>
    <row r="334" spans="1:62" ht="9.75" customHeight="1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  <c r="AR334"/>
      <c r="AS334"/>
      <c r="AT334"/>
      <c r="AU334"/>
      <c r="AV334"/>
      <c r="AW334"/>
      <c r="AX334"/>
      <c r="AY334"/>
      <c r="BC334" s="10"/>
      <c r="BD334" s="10"/>
      <c r="BE334" s="10"/>
      <c r="BF334" s="10"/>
      <c r="BG334" s="10"/>
      <c r="BH334" s="10"/>
      <c r="BI334" s="10"/>
      <c r="BJ334" s="10"/>
    </row>
    <row r="335" spans="1:62" ht="9.75" customHeight="1">
      <c r="A335"/>
      <c r="B335"/>
      <c r="C335"/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  <c r="AR335"/>
      <c r="AS335"/>
      <c r="AT335"/>
      <c r="AU335"/>
      <c r="AV335"/>
      <c r="AW335"/>
      <c r="AX335"/>
      <c r="AY335"/>
      <c r="BC335" s="10"/>
      <c r="BD335" s="10"/>
      <c r="BE335" s="10"/>
      <c r="BF335" s="10"/>
      <c r="BG335" s="10"/>
      <c r="BH335" s="10"/>
      <c r="BI335" s="10"/>
      <c r="BJ335" s="10"/>
    </row>
    <row r="336" spans="1:62" ht="9.75" customHeight="1">
      <c r="A336"/>
      <c r="B336"/>
      <c r="C336"/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  <c r="AR336"/>
      <c r="AS336"/>
      <c r="AT336"/>
      <c r="AU336"/>
      <c r="AV336"/>
      <c r="AW336"/>
      <c r="AX336"/>
      <c r="AY336"/>
      <c r="BC336" s="10"/>
      <c r="BD336" s="10"/>
      <c r="BE336" s="10"/>
      <c r="BF336" s="10"/>
      <c r="BG336" s="10"/>
      <c r="BH336" s="10"/>
      <c r="BI336" s="10"/>
      <c r="BJ336" s="10"/>
    </row>
    <row r="337" spans="1:62" ht="9.75" customHeight="1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  <c r="AR337"/>
      <c r="AS337"/>
      <c r="AT337"/>
      <c r="AU337"/>
      <c r="AV337"/>
      <c r="AW337"/>
      <c r="AX337"/>
      <c r="AY337"/>
      <c r="BC337" s="10"/>
      <c r="BD337" s="10"/>
      <c r="BE337" s="10"/>
      <c r="BF337" s="10"/>
      <c r="BG337" s="10"/>
      <c r="BH337" s="10"/>
      <c r="BI337" s="10"/>
      <c r="BJ337" s="10"/>
    </row>
    <row r="338" spans="1:62" ht="9.75" customHeight="1">
      <c r="A338"/>
      <c r="B338"/>
      <c r="C338"/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  <c r="AR338"/>
      <c r="AS338"/>
      <c r="AT338"/>
      <c r="AU338"/>
      <c r="AV338"/>
      <c r="AW338"/>
      <c r="AX338"/>
      <c r="AY338"/>
      <c r="BC338" s="10"/>
      <c r="BD338" s="10"/>
      <c r="BE338" s="10"/>
      <c r="BF338" s="10"/>
      <c r="BG338" s="10"/>
      <c r="BH338" s="10"/>
      <c r="BI338" s="10"/>
      <c r="BJ338" s="10"/>
    </row>
    <row r="339" spans="1:62" ht="9.75" customHeight="1">
      <c r="A339"/>
      <c r="B339"/>
      <c r="C339"/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  <c r="AR339"/>
      <c r="AS339"/>
      <c r="AT339"/>
      <c r="AU339"/>
      <c r="AV339"/>
      <c r="AW339"/>
      <c r="AX339"/>
      <c r="AY339"/>
      <c r="BC339" s="10"/>
      <c r="BD339" s="10"/>
      <c r="BE339" s="10"/>
      <c r="BF339" s="10"/>
      <c r="BG339" s="10"/>
      <c r="BH339" s="10"/>
      <c r="BI339" s="10"/>
      <c r="BJ339" s="10"/>
    </row>
    <row r="340" spans="1:62" ht="9.75" customHeight="1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  <c r="AR340"/>
      <c r="AS340"/>
      <c r="AT340"/>
      <c r="AU340"/>
      <c r="AV340"/>
      <c r="AW340"/>
      <c r="AX340"/>
      <c r="AY340"/>
      <c r="BC340" s="10"/>
      <c r="BD340" s="10"/>
      <c r="BE340" s="10"/>
      <c r="BF340" s="10"/>
      <c r="BG340" s="10"/>
      <c r="BH340" s="10"/>
      <c r="BI340" s="10"/>
      <c r="BJ340" s="10"/>
    </row>
    <row r="341" spans="1:62" ht="9.75" customHeight="1">
      <c r="A341"/>
      <c r="B341"/>
      <c r="C341"/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  <c r="AR341"/>
      <c r="AS341"/>
      <c r="AT341"/>
      <c r="AU341"/>
      <c r="AV341"/>
      <c r="AW341"/>
      <c r="AX341"/>
      <c r="AY341"/>
      <c r="BC341" s="10"/>
      <c r="BD341" s="10"/>
      <c r="BE341" s="10"/>
      <c r="BF341" s="10"/>
      <c r="BG341" s="10"/>
      <c r="BH341" s="10"/>
      <c r="BI341" s="10"/>
      <c r="BJ341" s="10"/>
    </row>
    <row r="342" spans="1:62" ht="9.75" customHeight="1">
      <c r="A342"/>
      <c r="B342"/>
      <c r="C342"/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  <c r="AR342"/>
      <c r="AS342"/>
      <c r="AT342"/>
      <c r="AU342"/>
      <c r="AV342"/>
      <c r="AW342"/>
      <c r="AX342"/>
      <c r="AY342"/>
      <c r="BC342" s="10"/>
      <c r="BD342" s="10"/>
      <c r="BE342" s="10"/>
      <c r="BF342" s="10"/>
      <c r="BG342" s="10"/>
      <c r="BH342" s="10"/>
      <c r="BI342" s="10"/>
      <c r="BJ342" s="10"/>
    </row>
    <row r="343" spans="1:62" ht="9.75" customHeight="1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  <c r="AR343"/>
      <c r="AS343"/>
      <c r="AT343"/>
      <c r="AU343"/>
      <c r="AV343"/>
      <c r="AW343"/>
      <c r="AX343"/>
      <c r="AY343"/>
      <c r="BC343" s="10"/>
      <c r="BD343" s="10"/>
      <c r="BE343" s="10"/>
      <c r="BF343" s="10"/>
      <c r="BG343" s="10"/>
      <c r="BH343" s="10"/>
      <c r="BI343" s="10"/>
      <c r="BJ343" s="10"/>
    </row>
    <row r="344" spans="1:62" ht="9.75" customHeight="1">
      <c r="A344"/>
      <c r="B344"/>
      <c r="C344"/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  <c r="AR344"/>
      <c r="AS344"/>
      <c r="AT344"/>
      <c r="AU344"/>
      <c r="AV344"/>
      <c r="AW344"/>
      <c r="AX344"/>
      <c r="AY344"/>
      <c r="BC344" s="10"/>
      <c r="BD344" s="10"/>
      <c r="BE344" s="10"/>
      <c r="BF344" s="10"/>
      <c r="BG344" s="10"/>
      <c r="BH344" s="10"/>
      <c r="BI344" s="10"/>
      <c r="BJ344" s="10"/>
    </row>
    <row r="345" spans="1:62" ht="9.75" customHeight="1">
      <c r="A345"/>
      <c r="B345"/>
      <c r="C345"/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  <c r="AR345"/>
      <c r="AS345"/>
      <c r="AT345"/>
      <c r="AU345"/>
      <c r="AV345"/>
      <c r="AW345"/>
      <c r="AX345"/>
      <c r="AY345"/>
      <c r="BC345" s="10"/>
      <c r="BD345" s="10"/>
      <c r="BE345" s="10"/>
      <c r="BF345" s="10"/>
      <c r="BG345" s="10"/>
      <c r="BH345" s="10"/>
      <c r="BI345" s="10"/>
      <c r="BJ345" s="10"/>
    </row>
    <row r="346" spans="1:62" ht="9.75" customHeight="1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  <c r="AR346"/>
      <c r="AS346"/>
      <c r="AT346"/>
      <c r="AU346"/>
      <c r="AV346"/>
      <c r="AW346"/>
      <c r="AX346"/>
      <c r="AY346"/>
      <c r="BC346" s="10"/>
      <c r="BD346" s="10"/>
      <c r="BE346" s="10"/>
      <c r="BF346" s="10"/>
      <c r="BG346" s="10"/>
      <c r="BH346" s="10"/>
      <c r="BI346" s="10"/>
      <c r="BJ346" s="10"/>
    </row>
    <row r="347" spans="1:62" ht="9.75" customHeight="1">
      <c r="A347"/>
      <c r="B347"/>
      <c r="C347"/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  <c r="AR347"/>
      <c r="AS347"/>
      <c r="AT347"/>
      <c r="AU347"/>
      <c r="AV347"/>
      <c r="AW347"/>
      <c r="AX347"/>
      <c r="AY347"/>
      <c r="BC347" s="10"/>
      <c r="BD347" s="10"/>
      <c r="BE347" s="10"/>
      <c r="BF347" s="10"/>
      <c r="BG347" s="10"/>
      <c r="BH347" s="10"/>
      <c r="BI347" s="10"/>
      <c r="BJ347" s="10"/>
    </row>
    <row r="348" spans="1:62" ht="9.75" customHeight="1">
      <c r="A348"/>
      <c r="B348"/>
      <c r="C348"/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  <c r="AR348"/>
      <c r="AS348"/>
      <c r="AT348"/>
      <c r="AU348"/>
      <c r="AV348"/>
      <c r="AW348"/>
      <c r="AX348"/>
      <c r="AY348"/>
      <c r="BC348" s="10"/>
      <c r="BD348" s="10"/>
      <c r="BE348" s="10"/>
      <c r="BF348" s="10"/>
      <c r="BG348" s="10"/>
      <c r="BH348" s="10"/>
      <c r="BI348" s="10"/>
      <c r="BJ348" s="10"/>
    </row>
    <row r="349" spans="1:62" ht="9.75" customHeight="1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  <c r="AR349"/>
      <c r="AS349"/>
      <c r="AT349"/>
      <c r="AU349"/>
      <c r="AV349"/>
      <c r="AW349"/>
      <c r="AX349"/>
      <c r="AY349"/>
      <c r="BC349" s="10"/>
      <c r="BD349" s="10"/>
      <c r="BE349" s="10"/>
      <c r="BF349" s="10"/>
      <c r="BG349" s="10"/>
      <c r="BH349" s="10"/>
      <c r="BI349" s="10"/>
      <c r="BJ349" s="10"/>
    </row>
    <row r="350" spans="1:62" ht="9.75" customHeight="1">
      <c r="A350"/>
      <c r="B350"/>
      <c r="C350"/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  <c r="AR350"/>
      <c r="AS350"/>
      <c r="AT350"/>
      <c r="AU350"/>
      <c r="AV350"/>
      <c r="AW350"/>
      <c r="AX350"/>
      <c r="AY350"/>
      <c r="BC350" s="10"/>
      <c r="BD350" s="10"/>
      <c r="BE350" s="10"/>
      <c r="BF350" s="10"/>
      <c r="BG350" s="10"/>
      <c r="BH350" s="10"/>
      <c r="BI350" s="10"/>
      <c r="BJ350" s="10"/>
    </row>
    <row r="351" spans="1:62" ht="9.75" customHeight="1">
      <c r="A351"/>
      <c r="B351"/>
      <c r="C351"/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  <c r="AR351"/>
      <c r="AS351"/>
      <c r="AT351"/>
      <c r="AU351"/>
      <c r="AV351"/>
      <c r="AW351"/>
      <c r="AX351"/>
      <c r="AY351"/>
      <c r="BC351" s="10"/>
      <c r="BD351" s="10"/>
      <c r="BE351" s="10"/>
      <c r="BF351" s="10"/>
      <c r="BG351" s="10"/>
      <c r="BH351" s="10"/>
      <c r="BI351" s="10"/>
      <c r="BJ351" s="10"/>
    </row>
    <row r="352" spans="1:62" ht="9.75" customHeight="1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  <c r="AR352"/>
      <c r="AS352"/>
      <c r="AT352"/>
      <c r="AU352"/>
      <c r="AV352"/>
      <c r="AW352"/>
      <c r="AX352"/>
      <c r="AY352"/>
      <c r="BC352" s="10"/>
      <c r="BD352" s="10"/>
      <c r="BE352" s="10"/>
      <c r="BF352" s="10"/>
      <c r="BG352" s="10"/>
      <c r="BH352" s="10"/>
      <c r="BI352" s="10"/>
      <c r="BJ352" s="10"/>
    </row>
    <row r="353" spans="1:62" ht="9.75" customHeight="1">
      <c r="A353"/>
      <c r="B353"/>
      <c r="C353"/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  <c r="AR353"/>
      <c r="AS353"/>
      <c r="AT353"/>
      <c r="AU353"/>
      <c r="AV353"/>
      <c r="AW353"/>
      <c r="AX353"/>
      <c r="AY353"/>
      <c r="BC353" s="10"/>
      <c r="BD353" s="10"/>
      <c r="BE353" s="10"/>
      <c r="BF353" s="10"/>
      <c r="BG353" s="10"/>
      <c r="BH353" s="10"/>
      <c r="BI353" s="10"/>
      <c r="BJ353" s="10"/>
    </row>
    <row r="354" spans="1:62" ht="9.75" customHeight="1">
      <c r="A354"/>
      <c r="B354"/>
      <c r="C354"/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  <c r="AR354"/>
      <c r="AS354"/>
      <c r="AT354"/>
      <c r="AU354"/>
      <c r="AV354"/>
      <c r="AW354"/>
      <c r="AX354"/>
      <c r="AY354"/>
      <c r="BC354" s="10"/>
      <c r="BD354" s="10"/>
      <c r="BE354" s="10"/>
      <c r="BF354" s="10"/>
      <c r="BG354" s="10"/>
      <c r="BH354" s="10"/>
      <c r="BI354" s="10"/>
      <c r="BJ354" s="10"/>
    </row>
    <row r="355" spans="1:62" ht="9.75" customHeight="1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  <c r="AR355"/>
      <c r="AS355"/>
      <c r="AT355"/>
      <c r="AU355"/>
      <c r="AV355"/>
      <c r="AW355"/>
      <c r="AX355"/>
      <c r="AY355"/>
      <c r="BC355" s="10"/>
      <c r="BD355" s="10"/>
      <c r="BE355" s="10"/>
      <c r="BF355" s="10"/>
      <c r="BG355" s="10"/>
      <c r="BH355" s="10"/>
      <c r="BI355" s="10"/>
      <c r="BJ355" s="10"/>
    </row>
    <row r="356" spans="1:62" ht="9.75" customHeight="1">
      <c r="A356"/>
      <c r="B356"/>
      <c r="C356"/>
      <c r="D356"/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  <c r="AR356"/>
      <c r="AS356"/>
      <c r="AT356"/>
      <c r="AU356"/>
      <c r="AV356"/>
      <c r="AW356"/>
      <c r="AX356"/>
      <c r="AY356"/>
      <c r="BC356" s="10"/>
      <c r="BD356" s="10"/>
      <c r="BE356" s="10"/>
      <c r="BF356" s="10"/>
      <c r="BG356" s="10"/>
      <c r="BH356" s="10"/>
      <c r="BI356" s="10"/>
      <c r="BJ356" s="10"/>
    </row>
    <row r="357" spans="1:62" ht="9.75" customHeight="1">
      <c r="A357"/>
      <c r="B357"/>
      <c r="C357"/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  <c r="AR357"/>
      <c r="AS357"/>
      <c r="AT357"/>
      <c r="AU357"/>
      <c r="AV357"/>
      <c r="AW357"/>
      <c r="AX357"/>
      <c r="AY357"/>
      <c r="BC357" s="10"/>
      <c r="BD357" s="10"/>
      <c r="BE357" s="10"/>
      <c r="BF357" s="10"/>
      <c r="BG357" s="10"/>
      <c r="BH357" s="10"/>
      <c r="BI357" s="10"/>
      <c r="BJ357" s="10"/>
    </row>
    <row r="358" spans="1:62" ht="9.75" customHeight="1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  <c r="AR358"/>
      <c r="AS358"/>
      <c r="AT358"/>
      <c r="AU358"/>
      <c r="AV358"/>
      <c r="AW358"/>
      <c r="AX358"/>
      <c r="AY358"/>
      <c r="BC358" s="10"/>
      <c r="BD358" s="10"/>
      <c r="BE358" s="10"/>
      <c r="BF358" s="10"/>
      <c r="BG358" s="10"/>
      <c r="BH358" s="10"/>
      <c r="BI358" s="10"/>
      <c r="BJ358" s="10"/>
    </row>
    <row r="359" spans="1:62" ht="9.75" customHeight="1">
      <c r="A359"/>
      <c r="B359"/>
      <c r="C359"/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  <c r="AQ359"/>
      <c r="AR359"/>
      <c r="AS359"/>
      <c r="AT359"/>
      <c r="AU359"/>
      <c r="AV359"/>
      <c r="AW359"/>
      <c r="AX359"/>
      <c r="AY359"/>
      <c r="BC359" s="10"/>
      <c r="BD359" s="10"/>
      <c r="BE359" s="10"/>
      <c r="BF359" s="10"/>
      <c r="BG359" s="10"/>
      <c r="BH359" s="10"/>
      <c r="BI359" s="10"/>
      <c r="BJ359" s="10"/>
    </row>
    <row r="360" spans="1:62" ht="9.75" customHeight="1">
      <c r="A360"/>
      <c r="B360"/>
      <c r="C360"/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  <c r="AR360"/>
      <c r="AS360"/>
      <c r="AT360"/>
      <c r="AU360"/>
      <c r="AV360"/>
      <c r="AW360"/>
      <c r="AX360"/>
      <c r="AY360"/>
      <c r="BC360" s="10"/>
      <c r="BD360" s="10"/>
      <c r="BE360" s="10"/>
      <c r="BF360" s="10"/>
      <c r="BG360" s="10"/>
      <c r="BH360" s="10"/>
      <c r="BI360" s="10"/>
      <c r="BJ360" s="10"/>
    </row>
    <row r="361" spans="1:62" ht="9.75" customHeight="1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  <c r="AR361"/>
      <c r="AS361"/>
      <c r="AT361"/>
      <c r="AU361"/>
      <c r="AV361"/>
      <c r="AW361"/>
      <c r="AX361"/>
      <c r="AY361"/>
      <c r="BC361" s="10"/>
      <c r="BD361" s="10"/>
      <c r="BE361" s="10"/>
      <c r="BF361" s="10"/>
      <c r="BG361" s="10"/>
      <c r="BH361" s="10"/>
      <c r="BI361" s="10"/>
      <c r="BJ361" s="10"/>
    </row>
    <row r="362" spans="1:62" ht="9.75" customHeight="1">
      <c r="A362"/>
      <c r="B362"/>
      <c r="C362"/>
      <c r="D362"/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  <c r="AR362"/>
      <c r="AS362"/>
      <c r="AT362"/>
      <c r="AU362"/>
      <c r="AV362"/>
      <c r="AW362"/>
      <c r="AX362"/>
      <c r="AY362"/>
      <c r="BC362" s="10"/>
      <c r="BD362" s="10"/>
      <c r="BE362" s="10"/>
      <c r="BF362" s="10"/>
      <c r="BG362" s="10"/>
      <c r="BH362" s="10"/>
      <c r="BI362" s="10"/>
      <c r="BJ362" s="10"/>
    </row>
    <row r="363" spans="1:62" ht="9.75" customHeight="1">
      <c r="A363"/>
      <c r="B363"/>
      <c r="C363"/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  <c r="AQ363"/>
      <c r="AR363"/>
      <c r="AS363"/>
      <c r="AT363"/>
      <c r="AU363"/>
      <c r="AV363"/>
      <c r="AW363"/>
      <c r="AX363"/>
      <c r="AY363"/>
      <c r="BC363" s="10"/>
      <c r="BD363" s="10"/>
      <c r="BE363" s="10"/>
      <c r="BF363" s="10"/>
      <c r="BG363" s="10"/>
      <c r="BH363" s="10"/>
      <c r="BI363" s="10"/>
      <c r="BJ363" s="10"/>
    </row>
    <row r="364" spans="1:62" ht="9.75" customHeight="1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  <c r="AR364"/>
      <c r="AS364"/>
      <c r="AT364"/>
      <c r="AU364"/>
      <c r="AV364"/>
      <c r="AW364"/>
      <c r="AX364"/>
      <c r="AY364"/>
      <c r="BC364" s="10"/>
      <c r="BD364" s="10"/>
      <c r="BE364" s="10"/>
      <c r="BF364" s="10"/>
      <c r="BG364" s="10"/>
      <c r="BH364" s="10"/>
      <c r="BI364" s="10"/>
      <c r="BJ364" s="10"/>
    </row>
    <row r="365" spans="1:62" ht="9.75" customHeight="1">
      <c r="A365"/>
      <c r="B365"/>
      <c r="C365"/>
      <c r="D365"/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  <c r="AR365"/>
      <c r="AS365"/>
      <c r="AT365"/>
      <c r="AU365"/>
      <c r="AV365"/>
      <c r="AW365"/>
      <c r="AX365"/>
      <c r="AY365"/>
      <c r="BC365" s="10"/>
      <c r="BD365" s="10"/>
      <c r="BE365" s="10"/>
      <c r="BF365" s="10"/>
      <c r="BG365" s="10"/>
      <c r="BH365" s="10"/>
      <c r="BI365" s="10"/>
      <c r="BJ365" s="10"/>
    </row>
    <row r="366" spans="1:62" ht="9.75" customHeight="1">
      <c r="A366"/>
      <c r="B366"/>
      <c r="C366"/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  <c r="AR366"/>
      <c r="AS366"/>
      <c r="AT366"/>
      <c r="AU366"/>
      <c r="AV366"/>
      <c r="AW366"/>
      <c r="AX366"/>
      <c r="AY366"/>
      <c r="BC366" s="10"/>
      <c r="BD366" s="10"/>
      <c r="BE366" s="10"/>
      <c r="BF366" s="10"/>
      <c r="BG366" s="10"/>
      <c r="BH366" s="10"/>
      <c r="BI366" s="10"/>
      <c r="BJ366" s="10"/>
    </row>
    <row r="367" spans="1:62" ht="9.75" customHeight="1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  <c r="AR367"/>
      <c r="AS367"/>
      <c r="AT367"/>
      <c r="AU367"/>
      <c r="AV367"/>
      <c r="AW367"/>
      <c r="AX367"/>
      <c r="AY367"/>
      <c r="BC367" s="10"/>
      <c r="BD367" s="10"/>
      <c r="BE367" s="10"/>
      <c r="BF367" s="10"/>
      <c r="BG367" s="10"/>
      <c r="BH367" s="10"/>
      <c r="BI367" s="10"/>
      <c r="BJ367" s="10"/>
    </row>
    <row r="368" spans="1:62" ht="9.75" customHeight="1">
      <c r="A368"/>
      <c r="B368"/>
      <c r="C368"/>
      <c r="D368"/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  <c r="AR368"/>
      <c r="AS368"/>
      <c r="AT368"/>
      <c r="AU368"/>
      <c r="AV368"/>
      <c r="AW368"/>
      <c r="AX368"/>
      <c r="AY368"/>
      <c r="BC368" s="10"/>
      <c r="BD368" s="10"/>
      <c r="BE368" s="10"/>
      <c r="BF368" s="10"/>
      <c r="BG368" s="10"/>
      <c r="BH368" s="10"/>
      <c r="BI368" s="10"/>
      <c r="BJ368" s="10"/>
    </row>
    <row r="369" spans="1:62" ht="9.75" customHeight="1">
      <c r="A369"/>
      <c r="B369"/>
      <c r="C369"/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  <c r="AR369"/>
      <c r="AS369"/>
      <c r="AT369"/>
      <c r="AU369"/>
      <c r="AV369"/>
      <c r="AW369"/>
      <c r="AX369"/>
      <c r="AY369"/>
      <c r="BC369" s="10"/>
      <c r="BD369" s="10"/>
      <c r="BE369" s="10"/>
      <c r="BF369" s="10"/>
      <c r="BG369" s="10"/>
      <c r="BH369" s="10"/>
      <c r="BI369" s="10"/>
      <c r="BJ369" s="10"/>
    </row>
    <row r="370" spans="1:62" ht="9.75" customHeight="1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  <c r="AQ370"/>
      <c r="AR370"/>
      <c r="AS370"/>
      <c r="AT370"/>
      <c r="AU370"/>
      <c r="AV370"/>
      <c r="AW370"/>
      <c r="AX370"/>
      <c r="AY370"/>
      <c r="BC370" s="10"/>
      <c r="BD370" s="10"/>
      <c r="BE370" s="10"/>
      <c r="BF370" s="10"/>
      <c r="BG370" s="10"/>
      <c r="BH370" s="10"/>
      <c r="BI370" s="10"/>
      <c r="BJ370" s="10"/>
    </row>
    <row r="371" spans="1:62" ht="9.75" customHeight="1">
      <c r="A371"/>
      <c r="B371"/>
      <c r="C371"/>
      <c r="D371"/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  <c r="AQ371"/>
      <c r="AR371"/>
      <c r="AS371"/>
      <c r="AT371"/>
      <c r="AU371"/>
      <c r="AV371"/>
      <c r="AW371"/>
      <c r="AX371"/>
      <c r="AY371"/>
      <c r="BC371" s="10"/>
      <c r="BD371" s="10"/>
      <c r="BE371" s="10"/>
      <c r="BF371" s="10"/>
      <c r="BG371" s="10"/>
      <c r="BH371" s="10"/>
      <c r="BI371" s="10"/>
      <c r="BJ371" s="10"/>
    </row>
    <row r="372" spans="1:62" ht="9.75" customHeight="1">
      <c r="A372"/>
      <c r="B372"/>
      <c r="C372"/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/>
      <c r="AQ372"/>
      <c r="AR372"/>
      <c r="AS372"/>
      <c r="AT372"/>
      <c r="AU372"/>
      <c r="AV372"/>
      <c r="AW372"/>
      <c r="AX372"/>
      <c r="AY372"/>
      <c r="BC372" s="10"/>
      <c r="BD372" s="10"/>
      <c r="BE372" s="10"/>
      <c r="BF372" s="10"/>
      <c r="BG372" s="10"/>
      <c r="BH372" s="10"/>
      <c r="BI372" s="10"/>
      <c r="BJ372" s="10"/>
    </row>
    <row r="373" spans="1:62" ht="9.75" customHeight="1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  <c r="AP373"/>
      <c r="AQ373"/>
      <c r="AR373"/>
      <c r="AS373"/>
      <c r="AT373"/>
      <c r="AU373"/>
      <c r="AV373"/>
      <c r="AW373"/>
      <c r="AX373"/>
      <c r="AY373"/>
      <c r="BC373" s="10"/>
      <c r="BD373" s="10"/>
      <c r="BE373" s="10"/>
      <c r="BF373" s="10"/>
      <c r="BG373" s="10"/>
      <c r="BH373" s="10"/>
      <c r="BI373" s="10"/>
      <c r="BJ373" s="10"/>
    </row>
    <row r="374" spans="1:62" ht="9.75" customHeight="1">
      <c r="A374"/>
      <c r="B374"/>
      <c r="C374"/>
      <c r="D374"/>
      <c r="E374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  <c r="AR374"/>
      <c r="AS374"/>
      <c r="AT374"/>
      <c r="AU374"/>
      <c r="AV374"/>
      <c r="AW374"/>
      <c r="AX374"/>
      <c r="AY374"/>
      <c r="BC374" s="10"/>
      <c r="BD374" s="10"/>
      <c r="BE374" s="10"/>
      <c r="BF374" s="10"/>
      <c r="BG374" s="10"/>
      <c r="BH374" s="10"/>
      <c r="BI374" s="10"/>
      <c r="BJ374" s="10"/>
    </row>
    <row r="375" spans="1:62" ht="9.75" customHeight="1">
      <c r="A375"/>
      <c r="B375"/>
      <c r="C375"/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  <c r="AP375"/>
      <c r="AQ375"/>
      <c r="AR375"/>
      <c r="AS375"/>
      <c r="AT375"/>
      <c r="AU375"/>
      <c r="AV375"/>
      <c r="AW375"/>
      <c r="AX375"/>
      <c r="AY375"/>
      <c r="BC375" s="10"/>
      <c r="BD375" s="10"/>
      <c r="BE375" s="10"/>
      <c r="BF375" s="10"/>
      <c r="BG375" s="10"/>
      <c r="BH375" s="10"/>
      <c r="BI375" s="10"/>
      <c r="BJ375" s="10"/>
    </row>
    <row r="376" spans="1:62" ht="9.75" customHeight="1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  <c r="AO376"/>
      <c r="AP376"/>
      <c r="AQ376"/>
      <c r="AR376"/>
      <c r="AS376"/>
      <c r="AT376"/>
      <c r="AU376"/>
      <c r="AV376"/>
      <c r="AW376"/>
      <c r="AX376"/>
      <c r="AY376"/>
      <c r="BC376" s="10"/>
      <c r="BD376" s="10"/>
      <c r="BE376" s="10"/>
      <c r="BF376" s="10"/>
      <c r="BG376" s="10"/>
      <c r="BH376" s="10"/>
      <c r="BI376" s="10"/>
      <c r="BJ376" s="10"/>
    </row>
    <row r="377" spans="1:62" ht="9.75" customHeight="1">
      <c r="A377"/>
      <c r="B377"/>
      <c r="C377"/>
      <c r="D377"/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  <c r="AP377"/>
      <c r="AQ377"/>
      <c r="AR377"/>
      <c r="AS377"/>
      <c r="AT377"/>
      <c r="AU377"/>
      <c r="AV377"/>
      <c r="AW377"/>
      <c r="AX377"/>
      <c r="AY377"/>
      <c r="BC377" s="10"/>
      <c r="BD377" s="10"/>
      <c r="BE377" s="10"/>
      <c r="BF377" s="10"/>
      <c r="BG377" s="10"/>
      <c r="BH377" s="10"/>
      <c r="BI377" s="10"/>
      <c r="BJ377" s="10"/>
    </row>
    <row r="378" spans="1:62" ht="9.75" customHeight="1">
      <c r="A378"/>
      <c r="B378"/>
      <c r="C378"/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  <c r="AO378"/>
      <c r="AP378"/>
      <c r="AQ378"/>
      <c r="AR378"/>
      <c r="AS378"/>
      <c r="AT378"/>
      <c r="AU378"/>
      <c r="AV378"/>
      <c r="AW378"/>
      <c r="AX378"/>
      <c r="AY378"/>
      <c r="BC378" s="10"/>
      <c r="BD378" s="10"/>
      <c r="BE378" s="10"/>
      <c r="BF378" s="10"/>
      <c r="BG378" s="10"/>
      <c r="BH378" s="10"/>
      <c r="BI378" s="10"/>
      <c r="BJ378" s="10"/>
    </row>
    <row r="379" spans="1:62" ht="9.75" customHeight="1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  <c r="AN379"/>
      <c r="AO379"/>
      <c r="AP379"/>
      <c r="AQ379"/>
      <c r="AR379"/>
      <c r="AS379"/>
      <c r="AT379"/>
      <c r="AU379"/>
      <c r="AV379"/>
      <c r="AW379"/>
      <c r="AX379"/>
      <c r="AY379"/>
      <c r="BC379" s="10"/>
      <c r="BD379" s="10"/>
      <c r="BE379" s="10"/>
      <c r="BF379" s="10"/>
      <c r="BG379" s="10"/>
      <c r="BH379" s="10"/>
      <c r="BI379" s="10"/>
      <c r="BJ379" s="10"/>
    </row>
    <row r="380" spans="1:62" ht="9.75" customHeight="1">
      <c r="A380"/>
      <c r="B380"/>
      <c r="C380"/>
      <c r="D380"/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  <c r="AK380"/>
      <c r="AL380"/>
      <c r="AM380"/>
      <c r="AN380"/>
      <c r="AO380"/>
      <c r="AP380"/>
      <c r="AQ380"/>
      <c r="AR380"/>
      <c r="AS380"/>
      <c r="AT380"/>
      <c r="AU380"/>
      <c r="AV380"/>
      <c r="AW380"/>
      <c r="AX380"/>
      <c r="AY380"/>
      <c r="BC380" s="10"/>
      <c r="BD380" s="10"/>
      <c r="BE380" s="10"/>
      <c r="BF380" s="10"/>
      <c r="BG380" s="10"/>
      <c r="BH380" s="10"/>
      <c r="BI380" s="10"/>
      <c r="BJ380" s="10"/>
    </row>
    <row r="381" spans="1:62" ht="9.75" customHeight="1">
      <c r="A381"/>
      <c r="B381"/>
      <c r="C381"/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  <c r="AK381"/>
      <c r="AL381"/>
      <c r="AM381"/>
      <c r="AN381"/>
      <c r="AO381"/>
      <c r="AP381"/>
      <c r="AQ381"/>
      <c r="AR381"/>
      <c r="AS381"/>
      <c r="AT381"/>
      <c r="AU381"/>
      <c r="AV381"/>
      <c r="AW381"/>
      <c r="AX381"/>
      <c r="AY381"/>
      <c r="BC381" s="10"/>
      <c r="BD381" s="10"/>
      <c r="BE381" s="10"/>
      <c r="BF381" s="10"/>
      <c r="BG381" s="10"/>
      <c r="BH381" s="10"/>
      <c r="BI381" s="10"/>
      <c r="BJ381" s="10"/>
    </row>
    <row r="382" spans="1:62" ht="9.75" customHeight="1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  <c r="AL382"/>
      <c r="AM382"/>
      <c r="AN382"/>
      <c r="AO382"/>
      <c r="AP382"/>
      <c r="AQ382"/>
      <c r="AR382"/>
      <c r="AS382"/>
      <c r="AT382"/>
      <c r="AU382"/>
      <c r="AV382"/>
      <c r="AW382"/>
      <c r="AX382"/>
      <c r="AY382"/>
      <c r="BC382" s="10"/>
      <c r="BD382" s="10"/>
      <c r="BE382" s="10"/>
      <c r="BF382" s="10"/>
      <c r="BG382" s="10"/>
      <c r="BH382" s="10"/>
      <c r="BI382" s="10"/>
      <c r="BJ382" s="10"/>
    </row>
    <row r="383" spans="1:62" ht="9.75" customHeight="1">
      <c r="A383"/>
      <c r="B383"/>
      <c r="C383"/>
      <c r="D383"/>
      <c r="E383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  <c r="AK383"/>
      <c r="AL383"/>
      <c r="AM383"/>
      <c r="AN383"/>
      <c r="AO383"/>
      <c r="AP383"/>
      <c r="AQ383"/>
      <c r="AR383"/>
      <c r="AS383"/>
      <c r="AT383"/>
      <c r="AU383"/>
      <c r="AV383"/>
      <c r="AW383"/>
      <c r="AX383"/>
      <c r="AY383"/>
      <c r="BC383" s="10"/>
      <c r="BD383" s="10"/>
      <c r="BE383" s="10"/>
      <c r="BF383" s="10"/>
      <c r="BG383" s="10"/>
      <c r="BH383" s="10"/>
      <c r="BI383" s="10"/>
      <c r="BJ383" s="10"/>
    </row>
    <row r="384" spans="1:62" ht="9.75" customHeight="1">
      <c r="A384"/>
      <c r="B384"/>
      <c r="C384"/>
      <c r="D384"/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  <c r="AK384"/>
      <c r="AL384"/>
      <c r="AM384"/>
      <c r="AN384"/>
      <c r="AO384"/>
      <c r="AP384"/>
      <c r="AQ384"/>
      <c r="AR384"/>
      <c r="AS384"/>
      <c r="AT384"/>
      <c r="AU384"/>
      <c r="AV384"/>
      <c r="AW384"/>
      <c r="AX384"/>
      <c r="AY384"/>
      <c r="BC384" s="10"/>
      <c r="BD384" s="10"/>
      <c r="BE384" s="10"/>
      <c r="BF384" s="10"/>
      <c r="BG384" s="10"/>
      <c r="BH384" s="10"/>
      <c r="BI384" s="10"/>
      <c r="BJ384" s="10"/>
    </row>
    <row r="385" spans="1:62" ht="9.75" customHeight="1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  <c r="AL385"/>
      <c r="AM385"/>
      <c r="AN385"/>
      <c r="AO385"/>
      <c r="AP385"/>
      <c r="AQ385"/>
      <c r="AR385"/>
      <c r="AS385"/>
      <c r="AT385"/>
      <c r="AU385"/>
      <c r="AV385"/>
      <c r="AW385"/>
      <c r="AX385"/>
      <c r="AY385"/>
      <c r="BC385" s="10"/>
      <c r="BD385" s="10"/>
      <c r="BE385" s="10"/>
      <c r="BF385" s="10"/>
      <c r="BG385" s="10"/>
      <c r="BH385" s="10"/>
      <c r="BI385" s="10"/>
      <c r="BJ385" s="10"/>
    </row>
    <row r="386" spans="1:62" ht="9.75" customHeight="1">
      <c r="A386"/>
      <c r="B386"/>
      <c r="C386"/>
      <c r="D386"/>
      <c r="E386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/>
      <c r="AK386"/>
      <c r="AL386"/>
      <c r="AM386"/>
      <c r="AN386"/>
      <c r="AO386"/>
      <c r="AP386"/>
      <c r="AQ386"/>
      <c r="AR386"/>
      <c r="AS386"/>
      <c r="AT386"/>
      <c r="AU386"/>
      <c r="AV386"/>
      <c r="AW386"/>
      <c r="AX386"/>
      <c r="AY386"/>
      <c r="BC386" s="10"/>
      <c r="BD386" s="10"/>
      <c r="BE386" s="10"/>
      <c r="BF386" s="10"/>
      <c r="BG386" s="10"/>
      <c r="BH386" s="10"/>
      <c r="BI386" s="10"/>
      <c r="BJ386" s="10"/>
    </row>
    <row r="387" spans="1:62" ht="9.75" customHeight="1">
      <c r="A387"/>
      <c r="B387"/>
      <c r="C387"/>
      <c r="D387"/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  <c r="AK387"/>
      <c r="AL387"/>
      <c r="AM387"/>
      <c r="AN387"/>
      <c r="AO387"/>
      <c r="AP387"/>
      <c r="AQ387"/>
      <c r="AR387"/>
      <c r="AS387"/>
      <c r="AT387"/>
      <c r="AU387"/>
      <c r="AV387"/>
      <c r="AW387"/>
      <c r="AX387"/>
      <c r="AY387"/>
      <c r="BC387" s="10"/>
      <c r="BD387" s="10"/>
      <c r="BE387" s="10"/>
      <c r="BF387" s="10"/>
      <c r="BG387" s="10"/>
      <c r="BH387" s="10"/>
      <c r="BI387" s="10"/>
      <c r="BJ387" s="10"/>
    </row>
    <row r="388" spans="1:62" ht="9.75" customHeight="1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  <c r="AP388"/>
      <c r="AQ388"/>
      <c r="AR388"/>
      <c r="AS388"/>
      <c r="AT388"/>
      <c r="AU388"/>
      <c r="AV388"/>
      <c r="AW388"/>
      <c r="AX388"/>
      <c r="AY388"/>
      <c r="BC388" s="10"/>
      <c r="BD388" s="10"/>
      <c r="BE388" s="10"/>
      <c r="BF388" s="10"/>
      <c r="BG388" s="10"/>
      <c r="BH388" s="10"/>
      <c r="BI388" s="10"/>
      <c r="BJ388" s="10"/>
    </row>
    <row r="389" spans="1:62" ht="9.75" customHeight="1">
      <c r="A389"/>
      <c r="B389"/>
      <c r="C389"/>
      <c r="D389"/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/>
      <c r="AK389"/>
      <c r="AL389"/>
      <c r="AM389"/>
      <c r="AN389"/>
      <c r="AO389"/>
      <c r="AP389"/>
      <c r="AQ389"/>
      <c r="AR389"/>
      <c r="AS389"/>
      <c r="AT389"/>
      <c r="AU389"/>
      <c r="AV389"/>
      <c r="AW389"/>
      <c r="AX389"/>
      <c r="AY389"/>
      <c r="BC389" s="10"/>
      <c r="BD389" s="10"/>
      <c r="BE389" s="10"/>
      <c r="BF389" s="10"/>
      <c r="BG389" s="10"/>
      <c r="BH389" s="10"/>
      <c r="BI389" s="10"/>
      <c r="BJ389" s="10"/>
    </row>
    <row r="390" spans="1:62" ht="9.75" customHeight="1">
      <c r="A390"/>
      <c r="B390"/>
      <c r="C390"/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/>
      <c r="AK390"/>
      <c r="AL390"/>
      <c r="AM390"/>
      <c r="AN390"/>
      <c r="AO390"/>
      <c r="AP390"/>
      <c r="AQ390"/>
      <c r="AR390"/>
      <c r="AS390"/>
      <c r="AT390"/>
      <c r="AU390"/>
      <c r="AV390"/>
      <c r="AW390"/>
      <c r="AX390"/>
      <c r="AY390"/>
      <c r="BC390" s="10"/>
      <c r="BD390" s="10"/>
      <c r="BE390" s="10"/>
      <c r="BF390" s="10"/>
      <c r="BG390" s="10"/>
      <c r="BH390" s="10"/>
      <c r="BI390" s="10"/>
      <c r="BJ390" s="10"/>
    </row>
    <row r="391" spans="1:62" ht="9.75" customHeight="1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  <c r="AL391"/>
      <c r="AM391"/>
      <c r="AN391"/>
      <c r="AO391"/>
      <c r="AP391"/>
      <c r="AQ391"/>
      <c r="AR391"/>
      <c r="AS391"/>
      <c r="AT391"/>
      <c r="AU391"/>
      <c r="AV391"/>
      <c r="AW391"/>
      <c r="AX391"/>
      <c r="AY391"/>
      <c r="BC391" s="10"/>
      <c r="BD391" s="10"/>
      <c r="BE391" s="10"/>
      <c r="BF391" s="10"/>
      <c r="BG391" s="10"/>
      <c r="BH391" s="10"/>
      <c r="BI391" s="10"/>
      <c r="BJ391" s="10"/>
    </row>
    <row r="392" spans="1:62" ht="9.75" customHeight="1">
      <c r="A392"/>
      <c r="B392"/>
      <c r="C392"/>
      <c r="D392"/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/>
      <c r="AK392"/>
      <c r="AL392"/>
      <c r="AM392"/>
      <c r="AN392"/>
      <c r="AO392"/>
      <c r="AP392"/>
      <c r="AQ392"/>
      <c r="AR392"/>
      <c r="AS392"/>
      <c r="AT392"/>
      <c r="AU392"/>
      <c r="AV392"/>
      <c r="AW392"/>
      <c r="AX392"/>
      <c r="AY392"/>
      <c r="BC392" s="10"/>
      <c r="BD392" s="10"/>
      <c r="BE392" s="10"/>
      <c r="BF392" s="10"/>
      <c r="BG392" s="10"/>
      <c r="BH392" s="10"/>
      <c r="BI392" s="10"/>
      <c r="BJ392" s="10"/>
    </row>
    <row r="393" spans="1:62" ht="9.75" customHeight="1">
      <c r="A393"/>
      <c r="B393"/>
      <c r="C393"/>
      <c r="D393"/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J393"/>
      <c r="AK393"/>
      <c r="AL393"/>
      <c r="AM393"/>
      <c r="AN393"/>
      <c r="AO393"/>
      <c r="AP393"/>
      <c r="AQ393"/>
      <c r="AR393"/>
      <c r="AS393"/>
      <c r="AT393"/>
      <c r="AU393"/>
      <c r="AV393"/>
      <c r="AW393"/>
      <c r="AX393"/>
      <c r="AY393"/>
      <c r="BC393" s="10"/>
      <c r="BD393" s="10"/>
      <c r="BE393" s="10"/>
      <c r="BF393" s="10"/>
      <c r="BG393" s="10"/>
      <c r="BH393" s="10"/>
      <c r="BI393" s="10"/>
      <c r="BJ393" s="10"/>
    </row>
    <row r="394" spans="1:62" ht="9.75" customHeight="1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  <c r="AK394"/>
      <c r="AL394"/>
      <c r="AM394"/>
      <c r="AN394"/>
      <c r="AO394"/>
      <c r="AP394"/>
      <c r="AQ394"/>
      <c r="AR394"/>
      <c r="AS394"/>
      <c r="AT394"/>
      <c r="AU394"/>
      <c r="AV394"/>
      <c r="AW394"/>
      <c r="AX394"/>
      <c r="AY394"/>
      <c r="BC394" s="10"/>
      <c r="BD394" s="10"/>
      <c r="BE394" s="10"/>
      <c r="BF394" s="10"/>
      <c r="BG394" s="10"/>
      <c r="BH394" s="10"/>
      <c r="BI394" s="10"/>
      <c r="BJ394" s="10"/>
    </row>
    <row r="395" spans="1:62" ht="9.75" customHeight="1">
      <c r="A395"/>
      <c r="B395"/>
      <c r="C395"/>
      <c r="D395"/>
      <c r="E395"/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  <c r="AJ395"/>
      <c r="AK395"/>
      <c r="AL395"/>
      <c r="AM395"/>
      <c r="AN395"/>
      <c r="AO395"/>
      <c r="AP395"/>
      <c r="AQ395"/>
      <c r="AR395"/>
      <c r="AS395"/>
      <c r="AT395"/>
      <c r="AU395"/>
      <c r="AV395"/>
      <c r="AW395"/>
      <c r="AX395"/>
      <c r="AY395"/>
      <c r="BC395" s="10"/>
      <c r="BD395" s="10"/>
      <c r="BE395" s="10"/>
      <c r="BF395" s="10"/>
      <c r="BG395" s="10"/>
      <c r="BH395" s="10"/>
      <c r="BI395" s="10"/>
      <c r="BJ395" s="10"/>
    </row>
    <row r="396" spans="1:62" ht="9.75" customHeight="1">
      <c r="A396"/>
      <c r="B396"/>
      <c r="C396"/>
      <c r="D396"/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  <c r="AJ396"/>
      <c r="AK396"/>
      <c r="AL396"/>
      <c r="AM396"/>
      <c r="AN396"/>
      <c r="AO396"/>
      <c r="AP396"/>
      <c r="AQ396"/>
      <c r="AR396"/>
      <c r="AS396"/>
      <c r="AT396"/>
      <c r="AU396"/>
      <c r="AV396"/>
      <c r="AW396"/>
      <c r="AX396"/>
      <c r="AY396"/>
      <c r="BC396" s="10"/>
      <c r="BD396" s="10"/>
      <c r="BE396" s="10"/>
      <c r="BF396" s="10"/>
      <c r="BG396" s="10"/>
      <c r="BH396" s="10"/>
      <c r="BI396" s="10"/>
      <c r="BJ396" s="10"/>
    </row>
    <row r="397" spans="1:62" ht="9.75" customHeight="1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  <c r="AL397"/>
      <c r="AM397"/>
      <c r="AN397"/>
      <c r="AO397"/>
      <c r="AP397"/>
      <c r="AQ397"/>
      <c r="AR397"/>
      <c r="AS397"/>
      <c r="AT397"/>
      <c r="AU397"/>
      <c r="AV397"/>
      <c r="AW397"/>
      <c r="AX397"/>
      <c r="AY397"/>
      <c r="BC397" s="10"/>
      <c r="BD397" s="10"/>
      <c r="BE397" s="10"/>
      <c r="BF397" s="10"/>
      <c r="BG397" s="10"/>
      <c r="BH397" s="10"/>
      <c r="BI397" s="10"/>
      <c r="BJ397" s="10"/>
    </row>
    <row r="398" spans="1:62" ht="9.75" customHeight="1">
      <c r="A398"/>
      <c r="B398"/>
      <c r="C398"/>
      <c r="D398"/>
      <c r="E398"/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/>
      <c r="AK398"/>
      <c r="AL398"/>
      <c r="AM398"/>
      <c r="AN398"/>
      <c r="AO398"/>
      <c r="AP398"/>
      <c r="AQ398"/>
      <c r="AR398"/>
      <c r="AS398"/>
      <c r="AT398"/>
      <c r="AU398"/>
      <c r="AV398"/>
      <c r="AW398"/>
      <c r="AX398"/>
      <c r="AY398"/>
      <c r="BC398" s="10"/>
      <c r="BD398" s="10"/>
      <c r="BE398" s="10"/>
      <c r="BF398" s="10"/>
      <c r="BG398" s="10"/>
      <c r="BH398" s="10"/>
      <c r="BI398" s="10"/>
      <c r="BJ398" s="10"/>
    </row>
    <row r="399" spans="1:62" ht="9.75" customHeight="1">
      <c r="A399"/>
      <c r="B399"/>
      <c r="C399"/>
      <c r="D399"/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  <c r="AJ399"/>
      <c r="AK399"/>
      <c r="AL399"/>
      <c r="AM399"/>
      <c r="AN399"/>
      <c r="AO399"/>
      <c r="AP399"/>
      <c r="AQ399"/>
      <c r="AR399"/>
      <c r="AS399"/>
      <c r="AT399"/>
      <c r="AU399"/>
      <c r="AV399"/>
      <c r="AW399"/>
      <c r="AX399"/>
      <c r="AY399"/>
      <c r="BC399" s="10"/>
      <c r="BD399" s="10"/>
      <c r="BE399" s="10"/>
      <c r="BF399" s="10"/>
      <c r="BG399" s="10"/>
      <c r="BH399" s="10"/>
      <c r="BI399" s="10"/>
      <c r="BJ399" s="10"/>
    </row>
    <row r="400" spans="1:62" ht="9.75" customHeight="1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  <c r="AK400"/>
      <c r="AL400"/>
      <c r="AM400"/>
      <c r="AN400"/>
      <c r="AO400"/>
      <c r="AP400"/>
      <c r="AQ400"/>
      <c r="AR400"/>
      <c r="AS400"/>
      <c r="AT400"/>
      <c r="AU400"/>
      <c r="AV400"/>
      <c r="AW400"/>
      <c r="AX400"/>
      <c r="AY400"/>
      <c r="BC400" s="10"/>
      <c r="BD400" s="10"/>
      <c r="BE400" s="10"/>
      <c r="BF400" s="10"/>
      <c r="BG400" s="10"/>
      <c r="BH400" s="10"/>
      <c r="BI400" s="10"/>
      <c r="BJ400" s="10"/>
    </row>
    <row r="401" spans="1:62" ht="9.75" customHeight="1">
      <c r="A401"/>
      <c r="B401"/>
      <c r="C401"/>
      <c r="D401"/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  <c r="AJ401"/>
      <c r="AK401"/>
      <c r="AL401"/>
      <c r="AM401"/>
      <c r="AN401"/>
      <c r="AO401"/>
      <c r="AP401"/>
      <c r="AQ401"/>
      <c r="AR401"/>
      <c r="AS401"/>
      <c r="AT401"/>
      <c r="AU401"/>
      <c r="AV401"/>
      <c r="AW401"/>
      <c r="AX401"/>
      <c r="AY401"/>
      <c r="BC401" s="10"/>
      <c r="BD401" s="10"/>
      <c r="BE401" s="10"/>
      <c r="BF401" s="10"/>
      <c r="BG401" s="10"/>
      <c r="BH401" s="10"/>
      <c r="BI401" s="10"/>
      <c r="BJ401" s="10"/>
    </row>
    <row r="402" spans="1:62" ht="9.75" customHeight="1">
      <c r="A402"/>
      <c r="B402"/>
      <c r="C402"/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  <c r="AK402"/>
      <c r="AL402"/>
      <c r="AM402"/>
      <c r="AN402"/>
      <c r="AO402"/>
      <c r="AP402"/>
      <c r="AQ402"/>
      <c r="AR402"/>
      <c r="AS402"/>
      <c r="AT402"/>
      <c r="AU402"/>
      <c r="AV402"/>
      <c r="AW402"/>
      <c r="AX402"/>
      <c r="AY402"/>
      <c r="BC402" s="10"/>
      <c r="BD402" s="10"/>
      <c r="BE402" s="10"/>
      <c r="BF402" s="10"/>
      <c r="BG402" s="10"/>
      <c r="BH402" s="10"/>
      <c r="BI402" s="10"/>
      <c r="BJ402" s="10"/>
    </row>
    <row r="403" spans="1:62" ht="9.75" customHeight="1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  <c r="AK403"/>
      <c r="AL403"/>
      <c r="AM403"/>
      <c r="AN403"/>
      <c r="AO403"/>
      <c r="AP403"/>
      <c r="AQ403"/>
      <c r="AR403"/>
      <c r="AS403"/>
      <c r="AT403"/>
      <c r="AU403"/>
      <c r="AV403"/>
      <c r="AW403"/>
      <c r="AX403"/>
      <c r="AY403"/>
      <c r="BC403" s="10"/>
      <c r="BD403" s="10"/>
      <c r="BE403" s="10"/>
      <c r="BF403" s="10"/>
      <c r="BG403" s="10"/>
      <c r="BH403" s="10"/>
      <c r="BI403" s="10"/>
      <c r="BJ403" s="10"/>
    </row>
    <row r="404" spans="1:62" ht="9.75" customHeight="1">
      <c r="A404"/>
      <c r="B404"/>
      <c r="C404"/>
      <c r="D404"/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  <c r="AJ404"/>
      <c r="AK404"/>
      <c r="AL404"/>
      <c r="AM404"/>
      <c r="AN404"/>
      <c r="AO404"/>
      <c r="AP404"/>
      <c r="AQ404"/>
      <c r="AR404"/>
      <c r="AS404"/>
      <c r="AT404"/>
      <c r="AU404"/>
      <c r="AV404"/>
      <c r="AW404"/>
      <c r="AX404"/>
      <c r="AY404"/>
      <c r="BC404" s="10"/>
      <c r="BD404" s="10"/>
      <c r="BE404" s="10"/>
      <c r="BF404" s="10"/>
      <c r="BG404" s="10"/>
      <c r="BH404" s="10"/>
      <c r="BI404" s="10"/>
      <c r="BJ404" s="10"/>
    </row>
    <row r="405" spans="1:62" ht="9.75" customHeight="1">
      <c r="A405"/>
      <c r="B405"/>
      <c r="C405"/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  <c r="AJ405"/>
      <c r="AK405"/>
      <c r="AL405"/>
      <c r="AM405"/>
      <c r="AN405"/>
      <c r="AO405"/>
      <c r="AP405"/>
      <c r="AQ405"/>
      <c r="AR405"/>
      <c r="AS405"/>
      <c r="AT405"/>
      <c r="AU405"/>
      <c r="AV405"/>
      <c r="AW405"/>
      <c r="AX405"/>
      <c r="AY405"/>
      <c r="BC405" s="10"/>
      <c r="BD405" s="10"/>
      <c r="BE405" s="10"/>
      <c r="BF405" s="10"/>
      <c r="BG405" s="10"/>
      <c r="BH405" s="10"/>
      <c r="BI405" s="10"/>
      <c r="BJ405" s="10"/>
    </row>
    <row r="406" spans="1:62" ht="9.75" customHeight="1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/>
      <c r="AK406"/>
      <c r="AL406"/>
      <c r="AM406"/>
      <c r="AN406"/>
      <c r="AO406"/>
      <c r="AP406"/>
      <c r="AQ406"/>
      <c r="AR406"/>
      <c r="AS406"/>
      <c r="AT406"/>
      <c r="AU406"/>
      <c r="AV406"/>
      <c r="AW406"/>
      <c r="AX406"/>
      <c r="AY406"/>
      <c r="BC406" s="10"/>
      <c r="BD406" s="10"/>
      <c r="BE406" s="10"/>
      <c r="BF406" s="10"/>
      <c r="BG406" s="10"/>
      <c r="BH406" s="10"/>
      <c r="BI406" s="10"/>
      <c r="BJ406" s="10"/>
    </row>
    <row r="407" spans="1:62" ht="9.75" customHeight="1">
      <c r="A407"/>
      <c r="B407"/>
      <c r="C407"/>
      <c r="D407"/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  <c r="AJ407"/>
      <c r="AK407"/>
      <c r="AL407"/>
      <c r="AM407"/>
      <c r="AN407"/>
      <c r="AO407"/>
      <c r="AP407"/>
      <c r="AQ407"/>
      <c r="AR407"/>
      <c r="AS407"/>
      <c r="AT407"/>
      <c r="AU407"/>
      <c r="AV407"/>
      <c r="AW407"/>
      <c r="AX407"/>
      <c r="AY407"/>
      <c r="BC407" s="10"/>
      <c r="BD407" s="10"/>
      <c r="BE407" s="10"/>
      <c r="BF407" s="10"/>
      <c r="BG407" s="10"/>
      <c r="BH407" s="10"/>
      <c r="BI407" s="10"/>
      <c r="BJ407" s="10"/>
    </row>
    <row r="408" spans="1:62" ht="9.75" customHeight="1">
      <c r="A408"/>
      <c r="B408"/>
      <c r="C408"/>
      <c r="D408"/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  <c r="AJ408"/>
      <c r="AK408"/>
      <c r="AL408"/>
      <c r="AM408"/>
      <c r="AN408"/>
      <c r="AO408"/>
      <c r="AP408"/>
      <c r="AQ408"/>
      <c r="AR408"/>
      <c r="AS408"/>
      <c r="AT408"/>
      <c r="AU408"/>
      <c r="AV408"/>
      <c r="AW408"/>
      <c r="AX408"/>
      <c r="AY408"/>
      <c r="BC408" s="10"/>
      <c r="BD408" s="10"/>
      <c r="BE408" s="10"/>
      <c r="BF408" s="10"/>
      <c r="BG408" s="10"/>
      <c r="BH408" s="10"/>
      <c r="BI408" s="10"/>
      <c r="BJ408" s="10"/>
    </row>
    <row r="409" spans="1:62" ht="9.75" customHeight="1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/>
      <c r="AK409"/>
      <c r="AL409"/>
      <c r="AM409"/>
      <c r="AN409"/>
      <c r="AO409"/>
      <c r="AP409"/>
      <c r="AQ409"/>
      <c r="AR409"/>
      <c r="AS409"/>
      <c r="AT409"/>
      <c r="AU409"/>
      <c r="AV409"/>
      <c r="AW409"/>
      <c r="AX409"/>
      <c r="AY409"/>
      <c r="BC409" s="10"/>
      <c r="BD409" s="10"/>
      <c r="BE409" s="10"/>
      <c r="BF409" s="10"/>
      <c r="BG409" s="10"/>
      <c r="BH409" s="10"/>
      <c r="BI409" s="10"/>
      <c r="BJ409" s="10"/>
    </row>
    <row r="410" spans="1:62" ht="9.75" customHeight="1">
      <c r="A410"/>
      <c r="B410"/>
      <c r="C410"/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  <c r="AJ410"/>
      <c r="AK410"/>
      <c r="AL410"/>
      <c r="AM410"/>
      <c r="AN410"/>
      <c r="AO410"/>
      <c r="AP410"/>
      <c r="AQ410"/>
      <c r="AR410"/>
      <c r="AS410"/>
      <c r="AT410"/>
      <c r="AU410"/>
      <c r="AV410"/>
      <c r="AW410"/>
      <c r="AX410"/>
      <c r="AY410"/>
      <c r="BC410" s="10"/>
      <c r="BD410" s="10"/>
      <c r="BE410" s="10"/>
      <c r="BF410" s="10"/>
      <c r="BG410" s="10"/>
      <c r="BH410" s="10"/>
      <c r="BI410" s="10"/>
      <c r="BJ410" s="10"/>
    </row>
    <row r="411" spans="1:62" ht="9.75" customHeight="1">
      <c r="A411"/>
      <c r="B411"/>
      <c r="C411"/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  <c r="AJ411"/>
      <c r="AK411"/>
      <c r="AL411"/>
      <c r="AM411"/>
      <c r="AN411"/>
      <c r="AO411"/>
      <c r="AP411"/>
      <c r="AQ411"/>
      <c r="AR411"/>
      <c r="AS411"/>
      <c r="AT411"/>
      <c r="AU411"/>
      <c r="AV411"/>
      <c r="AW411"/>
      <c r="AX411"/>
      <c r="AY411"/>
      <c r="BC411" s="10"/>
      <c r="BD411" s="10"/>
      <c r="BE411" s="10"/>
      <c r="BF411" s="10"/>
      <c r="BG411" s="10"/>
      <c r="BH411" s="10"/>
      <c r="BI411" s="10"/>
      <c r="BJ411" s="10"/>
    </row>
    <row r="412" spans="1:62" ht="9.75" customHeight="1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/>
      <c r="AK412"/>
      <c r="AL412"/>
      <c r="AM412"/>
      <c r="AN412"/>
      <c r="AO412"/>
      <c r="AP412"/>
      <c r="AQ412"/>
      <c r="AR412"/>
      <c r="AS412"/>
      <c r="AT412"/>
      <c r="AU412"/>
      <c r="AV412"/>
      <c r="AW412"/>
      <c r="AX412"/>
      <c r="AY412"/>
      <c r="BC412" s="10"/>
      <c r="BD412" s="10"/>
      <c r="BE412" s="10"/>
      <c r="BF412" s="10"/>
      <c r="BG412" s="10"/>
      <c r="BH412" s="10"/>
      <c r="BI412" s="10"/>
      <c r="BJ412" s="10"/>
    </row>
    <row r="413" spans="1:62" ht="9.75" customHeight="1">
      <c r="A413"/>
      <c r="B413"/>
      <c r="C413"/>
      <c r="D413"/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  <c r="AJ413"/>
      <c r="AK413"/>
      <c r="AL413"/>
      <c r="AM413"/>
      <c r="AN413"/>
      <c r="AO413"/>
      <c r="AP413"/>
      <c r="AQ413"/>
      <c r="AR413"/>
      <c r="AS413"/>
      <c r="AT413"/>
      <c r="AU413"/>
      <c r="AV413"/>
      <c r="AW413"/>
      <c r="AX413"/>
      <c r="AY413"/>
      <c r="BC413" s="10"/>
      <c r="BD413" s="10"/>
      <c r="BE413" s="10"/>
      <c r="BF413" s="10"/>
      <c r="BG413" s="10"/>
      <c r="BH413" s="10"/>
      <c r="BI413" s="10"/>
      <c r="BJ413" s="10"/>
    </row>
    <row r="414" spans="1:62" ht="9.75" customHeight="1">
      <c r="A414"/>
      <c r="B414"/>
      <c r="C414"/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  <c r="AJ414"/>
      <c r="AK414"/>
      <c r="AL414"/>
      <c r="AM414"/>
      <c r="AN414"/>
      <c r="AO414"/>
      <c r="AP414"/>
      <c r="AQ414"/>
      <c r="AR414"/>
      <c r="AS414"/>
      <c r="AT414"/>
      <c r="AU414"/>
      <c r="AV414"/>
      <c r="AW414"/>
      <c r="AX414"/>
      <c r="AY414"/>
      <c r="BC414" s="10"/>
      <c r="BD414" s="10"/>
      <c r="BE414" s="10"/>
      <c r="BF414" s="10"/>
      <c r="BG414" s="10"/>
      <c r="BH414" s="10"/>
      <c r="BI414" s="10"/>
      <c r="BJ414" s="10"/>
    </row>
    <row r="415" spans="1:62" ht="9.75" customHeight="1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/>
      <c r="AK415"/>
      <c r="AL415"/>
      <c r="AM415"/>
      <c r="AN415"/>
      <c r="AO415"/>
      <c r="AP415"/>
      <c r="AQ415"/>
      <c r="AR415"/>
      <c r="AS415"/>
      <c r="AT415"/>
      <c r="AU415"/>
      <c r="AV415"/>
      <c r="AW415"/>
      <c r="AX415"/>
      <c r="AY415"/>
      <c r="BC415" s="10"/>
      <c r="BD415" s="10"/>
      <c r="BE415" s="10"/>
      <c r="BF415" s="10"/>
      <c r="BG415" s="10"/>
      <c r="BH415" s="10"/>
      <c r="BI415" s="10"/>
      <c r="BJ415" s="10"/>
    </row>
    <row r="416" spans="1:62" ht="9.75" customHeight="1">
      <c r="A416"/>
      <c r="B416"/>
      <c r="C416"/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  <c r="AJ416"/>
      <c r="AK416"/>
      <c r="AL416"/>
      <c r="AM416"/>
      <c r="AN416"/>
      <c r="AO416"/>
      <c r="AP416"/>
      <c r="AQ416"/>
      <c r="AR416"/>
      <c r="AS416"/>
      <c r="AT416"/>
      <c r="AU416"/>
      <c r="AV416"/>
      <c r="AW416"/>
      <c r="AX416"/>
      <c r="AY416"/>
      <c r="BC416" s="10"/>
      <c r="BD416" s="10"/>
      <c r="BE416" s="10"/>
      <c r="BF416" s="10"/>
      <c r="BG416" s="10"/>
      <c r="BH416" s="10"/>
      <c r="BI416" s="10"/>
      <c r="BJ416" s="10"/>
    </row>
    <row r="417" spans="1:62" ht="9.75" customHeight="1">
      <c r="A417"/>
      <c r="B417"/>
      <c r="C417"/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  <c r="AJ417"/>
      <c r="AK417"/>
      <c r="AL417"/>
      <c r="AM417"/>
      <c r="AN417"/>
      <c r="AO417"/>
      <c r="AP417"/>
      <c r="AQ417"/>
      <c r="AR417"/>
      <c r="AS417"/>
      <c r="AT417"/>
      <c r="AU417"/>
      <c r="AV417"/>
      <c r="AW417"/>
      <c r="AX417"/>
      <c r="AY417"/>
      <c r="BC417" s="10"/>
      <c r="BD417" s="10"/>
      <c r="BE417" s="10"/>
      <c r="BF417" s="10"/>
      <c r="BG417" s="10"/>
      <c r="BH417" s="10"/>
      <c r="BI417" s="10"/>
      <c r="BJ417" s="10"/>
    </row>
    <row r="418" spans="1:62" ht="9.75" customHeight="1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/>
      <c r="AK418"/>
      <c r="AL418"/>
      <c r="AM418"/>
      <c r="AN418"/>
      <c r="AO418"/>
      <c r="AP418"/>
      <c r="AQ418"/>
      <c r="AR418"/>
      <c r="AS418"/>
      <c r="AT418"/>
      <c r="AU418"/>
      <c r="AV418"/>
      <c r="AW418"/>
      <c r="AX418"/>
      <c r="AY418"/>
      <c r="BC418" s="10"/>
      <c r="BD418" s="10"/>
      <c r="BE418" s="10"/>
      <c r="BF418" s="10"/>
      <c r="BG418" s="10"/>
      <c r="BH418" s="10"/>
      <c r="BI418" s="10"/>
      <c r="BJ418" s="10"/>
    </row>
    <row r="419" spans="1:62" ht="9.75" customHeight="1">
      <c r="A419"/>
      <c r="B419"/>
      <c r="C419"/>
      <c r="D419"/>
      <c r="E419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  <c r="AJ419"/>
      <c r="AK419"/>
      <c r="AL419"/>
      <c r="AM419"/>
      <c r="AN419"/>
      <c r="AO419"/>
      <c r="AP419"/>
      <c r="AQ419"/>
      <c r="AR419"/>
      <c r="AS419"/>
      <c r="AT419"/>
      <c r="AU419"/>
      <c r="AV419"/>
      <c r="AW419"/>
      <c r="AX419"/>
      <c r="AY419"/>
      <c r="BC419" s="10"/>
      <c r="BD419" s="10"/>
      <c r="BE419" s="10"/>
      <c r="BF419" s="10"/>
      <c r="BG419" s="10"/>
      <c r="BH419" s="10"/>
      <c r="BI419" s="10"/>
      <c r="BJ419" s="10"/>
    </row>
    <row r="420" spans="1:62" ht="9.75" customHeight="1">
      <c r="A420"/>
      <c r="B420"/>
      <c r="C420"/>
      <c r="D420"/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  <c r="AJ420"/>
      <c r="AK420"/>
      <c r="AL420"/>
      <c r="AM420"/>
      <c r="AN420"/>
      <c r="AO420"/>
      <c r="AP420"/>
      <c r="AQ420"/>
      <c r="AR420"/>
      <c r="AS420"/>
      <c r="AT420"/>
      <c r="AU420"/>
      <c r="AV420"/>
      <c r="AW420"/>
      <c r="AX420"/>
      <c r="AY420"/>
      <c r="BC420" s="10"/>
      <c r="BD420" s="10"/>
      <c r="BE420" s="10"/>
      <c r="BF420" s="10"/>
      <c r="BG420" s="10"/>
      <c r="BH420" s="10"/>
      <c r="BI420" s="10"/>
      <c r="BJ420" s="10"/>
    </row>
    <row r="421" spans="1:62" ht="9.75" customHeight="1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  <c r="AJ421"/>
      <c r="AK421"/>
      <c r="AL421"/>
      <c r="AM421"/>
      <c r="AN421"/>
      <c r="AO421"/>
      <c r="AP421"/>
      <c r="AQ421"/>
      <c r="AR421"/>
      <c r="AS421"/>
      <c r="AT421"/>
      <c r="AU421"/>
      <c r="AV421"/>
      <c r="AW421"/>
      <c r="AX421"/>
      <c r="AY421"/>
      <c r="BC421" s="10"/>
      <c r="BD421" s="10"/>
      <c r="BE421" s="10"/>
      <c r="BF421" s="10"/>
      <c r="BG421" s="10"/>
      <c r="BH421" s="10"/>
      <c r="BI421" s="10"/>
      <c r="BJ421" s="10"/>
    </row>
    <row r="422" spans="1:62" ht="9.75" customHeight="1">
      <c r="A422"/>
      <c r="B422"/>
      <c r="C422"/>
      <c r="D422"/>
      <c r="E422"/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  <c r="AJ422"/>
      <c r="AK422"/>
      <c r="AL422"/>
      <c r="AM422"/>
      <c r="AN422"/>
      <c r="AO422"/>
      <c r="AP422"/>
      <c r="AQ422"/>
      <c r="AR422"/>
      <c r="AS422"/>
      <c r="AT422"/>
      <c r="AU422"/>
      <c r="AV422"/>
      <c r="AW422"/>
      <c r="AX422"/>
      <c r="AY422"/>
      <c r="BC422" s="10"/>
      <c r="BD422" s="10"/>
      <c r="BE422" s="10"/>
      <c r="BF422" s="10"/>
      <c r="BG422" s="10"/>
      <c r="BH422" s="10"/>
      <c r="BI422" s="10"/>
      <c r="BJ422" s="10"/>
    </row>
    <row r="423" spans="1:62" ht="9.75" customHeight="1">
      <c r="A423"/>
      <c r="B423"/>
      <c r="C423"/>
      <c r="D423"/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  <c r="AJ423"/>
      <c r="AK423"/>
      <c r="AL423"/>
      <c r="AM423"/>
      <c r="AN423"/>
      <c r="AO423"/>
      <c r="AP423"/>
      <c r="AQ423"/>
      <c r="AR423"/>
      <c r="AS423"/>
      <c r="AT423"/>
      <c r="AU423"/>
      <c r="AV423"/>
      <c r="AW423"/>
      <c r="AX423"/>
      <c r="AY423"/>
      <c r="BC423" s="10"/>
      <c r="BD423" s="10"/>
      <c r="BE423" s="10"/>
      <c r="BF423" s="10"/>
      <c r="BG423" s="10"/>
      <c r="BH423" s="10"/>
      <c r="BI423" s="10"/>
      <c r="BJ423" s="10"/>
    </row>
    <row r="424" spans="1:62" ht="9.75" customHeight="1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  <c r="AJ424"/>
      <c r="AK424"/>
      <c r="AL424"/>
      <c r="AM424"/>
      <c r="AN424"/>
      <c r="AO424"/>
      <c r="AP424"/>
      <c r="AQ424"/>
      <c r="AR424"/>
      <c r="AS424"/>
      <c r="AT424"/>
      <c r="AU424"/>
      <c r="AV424"/>
      <c r="AW424"/>
      <c r="AX424"/>
      <c r="AY424"/>
      <c r="BC424" s="10"/>
      <c r="BD424" s="10"/>
      <c r="BE424" s="10"/>
      <c r="BF424" s="10"/>
      <c r="BG424" s="10"/>
      <c r="BH424" s="10"/>
      <c r="BI424" s="10"/>
      <c r="BJ424" s="10"/>
    </row>
    <row r="425" spans="1:62" ht="9.75" customHeight="1">
      <c r="A425"/>
      <c r="B425"/>
      <c r="C425"/>
      <c r="D425"/>
      <c r="E425"/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  <c r="AJ425"/>
      <c r="AK425"/>
      <c r="AL425"/>
      <c r="AM425"/>
      <c r="AN425"/>
      <c r="AO425"/>
      <c r="AP425"/>
      <c r="AQ425"/>
      <c r="AR425"/>
      <c r="AS425"/>
      <c r="AT425"/>
      <c r="AU425"/>
      <c r="AV425"/>
      <c r="AW425"/>
      <c r="AX425"/>
      <c r="AY425"/>
      <c r="BC425" s="10"/>
      <c r="BD425" s="10"/>
      <c r="BE425" s="10"/>
      <c r="BF425" s="10"/>
      <c r="BG425" s="10"/>
      <c r="BH425" s="10"/>
      <c r="BI425" s="10"/>
      <c r="BJ425" s="10"/>
    </row>
    <row r="426" spans="1:62" ht="9.75" customHeight="1">
      <c r="A426"/>
      <c r="B426"/>
      <c r="C426"/>
      <c r="D426"/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  <c r="AJ426"/>
      <c r="AK426"/>
      <c r="AL426"/>
      <c r="AM426"/>
      <c r="AN426"/>
      <c r="AO426"/>
      <c r="AP426"/>
      <c r="AQ426"/>
      <c r="AR426"/>
      <c r="AS426"/>
      <c r="AT426"/>
      <c r="AU426"/>
      <c r="AV426"/>
      <c r="AW426"/>
      <c r="AX426"/>
      <c r="AY426"/>
      <c r="BC426" s="10"/>
      <c r="BD426" s="10"/>
      <c r="BE426" s="10"/>
      <c r="BF426" s="10"/>
      <c r="BG426" s="10"/>
      <c r="BH426" s="10"/>
      <c r="BI426" s="10"/>
      <c r="BJ426" s="10"/>
    </row>
    <row r="427" spans="1:62" ht="9.75" customHeight="1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  <c r="AJ427"/>
      <c r="AK427"/>
      <c r="AL427"/>
      <c r="AM427"/>
      <c r="AN427"/>
      <c r="AO427"/>
      <c r="AP427"/>
      <c r="AQ427"/>
      <c r="AR427"/>
      <c r="AS427"/>
      <c r="AT427"/>
      <c r="AU427"/>
      <c r="AV427"/>
      <c r="AW427"/>
      <c r="AX427"/>
      <c r="AY427"/>
      <c r="BC427" s="10"/>
      <c r="BD427" s="10"/>
      <c r="BE427" s="10"/>
      <c r="BF427" s="10"/>
      <c r="BG427" s="10"/>
      <c r="BH427" s="10"/>
      <c r="BI427" s="10"/>
      <c r="BJ427" s="10"/>
    </row>
    <row r="428" spans="1:62" ht="9.75" customHeight="1">
      <c r="A428"/>
      <c r="B428"/>
      <c r="C428"/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  <c r="AJ428"/>
      <c r="AK428"/>
      <c r="AL428"/>
      <c r="AM428"/>
      <c r="AN428"/>
      <c r="AO428"/>
      <c r="AP428"/>
      <c r="AQ428"/>
      <c r="AR428"/>
      <c r="AS428"/>
      <c r="AT428"/>
      <c r="AU428"/>
      <c r="AV428"/>
      <c r="AW428"/>
      <c r="AX428"/>
      <c r="AY428"/>
      <c r="BC428" s="10"/>
      <c r="BD428" s="10"/>
      <c r="BE428" s="10"/>
      <c r="BF428" s="10"/>
      <c r="BG428" s="10"/>
      <c r="BH428" s="10"/>
      <c r="BI428" s="10"/>
      <c r="BJ428" s="10"/>
    </row>
    <row r="429" spans="1:62" ht="9.75" customHeight="1">
      <c r="A429"/>
      <c r="B429"/>
      <c r="C429"/>
      <c r="D429"/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  <c r="AJ429"/>
      <c r="AK429"/>
      <c r="AL429"/>
      <c r="AM429"/>
      <c r="AN429"/>
      <c r="AO429"/>
      <c r="AP429"/>
      <c r="AQ429"/>
      <c r="AR429"/>
      <c r="AS429"/>
      <c r="AT429"/>
      <c r="AU429"/>
      <c r="AV429"/>
      <c r="AW429"/>
      <c r="AX429"/>
      <c r="AY429"/>
      <c r="BC429" s="10"/>
      <c r="BD429" s="10"/>
      <c r="BE429" s="10"/>
      <c r="BF429" s="10"/>
      <c r="BG429" s="10"/>
      <c r="BH429" s="10"/>
      <c r="BI429" s="10"/>
      <c r="BJ429" s="10"/>
    </row>
    <row r="430" spans="1:62" ht="9.75" customHeight="1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  <c r="AJ430"/>
      <c r="AK430"/>
      <c r="AL430"/>
      <c r="AM430"/>
      <c r="AN430"/>
      <c r="AO430"/>
      <c r="AP430"/>
      <c r="AQ430"/>
      <c r="AR430"/>
      <c r="AS430"/>
      <c r="AT430"/>
      <c r="AU430"/>
      <c r="AV430"/>
      <c r="AW430"/>
      <c r="AX430"/>
      <c r="AY430"/>
      <c r="BC430" s="10"/>
      <c r="BD430" s="10"/>
      <c r="BE430" s="10"/>
      <c r="BF430" s="10"/>
      <c r="BG430" s="10"/>
      <c r="BH430" s="10"/>
      <c r="BI430" s="10"/>
      <c r="BJ430" s="10"/>
    </row>
    <row r="431" spans="1:62" ht="9.75" customHeight="1">
      <c r="A431"/>
      <c r="B431"/>
      <c r="C431"/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  <c r="AJ431"/>
      <c r="AK431"/>
      <c r="AL431"/>
      <c r="AM431"/>
      <c r="AN431"/>
      <c r="AO431"/>
      <c r="AP431"/>
      <c r="AQ431"/>
      <c r="AR431"/>
      <c r="AS431"/>
      <c r="AT431"/>
      <c r="AU431"/>
      <c r="AV431"/>
      <c r="AW431"/>
      <c r="AX431"/>
      <c r="AY431"/>
      <c r="BC431" s="10"/>
      <c r="BD431" s="10"/>
      <c r="BE431" s="10"/>
      <c r="BF431" s="10"/>
      <c r="BG431" s="10"/>
      <c r="BH431" s="10"/>
      <c r="BI431" s="10"/>
      <c r="BJ431" s="10"/>
    </row>
    <row r="432" spans="1:62" ht="9.75" customHeight="1">
      <c r="A432"/>
      <c r="B432"/>
      <c r="C432"/>
      <c r="D432"/>
      <c r="E432"/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  <c r="AH432"/>
      <c r="AI432"/>
      <c r="AJ432"/>
      <c r="AK432"/>
      <c r="AL432"/>
      <c r="AM432"/>
      <c r="AN432"/>
      <c r="AO432"/>
      <c r="AP432"/>
      <c r="AQ432"/>
      <c r="AR432"/>
      <c r="AS432"/>
      <c r="AT432"/>
      <c r="AU432"/>
      <c r="AV432"/>
      <c r="AW432"/>
      <c r="AX432"/>
      <c r="AY432"/>
      <c r="BC432" s="10"/>
      <c r="BD432" s="10"/>
      <c r="BE432" s="10"/>
      <c r="BF432" s="10"/>
      <c r="BG432" s="10"/>
      <c r="BH432" s="10"/>
      <c r="BI432" s="10"/>
      <c r="BJ432" s="10"/>
    </row>
    <row r="433" spans="1:62" ht="9.75" customHeight="1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  <c r="AJ433"/>
      <c r="AK433"/>
      <c r="AL433"/>
      <c r="AM433"/>
      <c r="AN433"/>
      <c r="AO433"/>
      <c r="AP433"/>
      <c r="AQ433"/>
      <c r="AR433"/>
      <c r="AS433"/>
      <c r="AT433"/>
      <c r="AU433"/>
      <c r="AV433"/>
      <c r="AW433"/>
      <c r="AX433"/>
      <c r="AY433"/>
      <c r="BC433" s="10"/>
      <c r="BD433" s="10"/>
      <c r="BE433" s="10"/>
      <c r="BF433" s="10"/>
      <c r="BG433" s="10"/>
      <c r="BH433" s="10"/>
      <c r="BI433" s="10"/>
      <c r="BJ433" s="10"/>
    </row>
    <row r="434" spans="1:62" ht="9.75" customHeight="1">
      <c r="A434"/>
      <c r="B434"/>
      <c r="C434"/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/>
      <c r="AJ434"/>
      <c r="AK434"/>
      <c r="AL434"/>
      <c r="AM434"/>
      <c r="AN434"/>
      <c r="AO434"/>
      <c r="AP434"/>
      <c r="AQ434"/>
      <c r="AR434"/>
      <c r="AS434"/>
      <c r="AT434"/>
      <c r="AU434"/>
      <c r="AV434"/>
      <c r="AW434"/>
      <c r="AX434"/>
      <c r="AY434"/>
      <c r="BC434" s="10"/>
      <c r="BD434" s="10"/>
      <c r="BE434" s="10"/>
      <c r="BF434" s="10"/>
      <c r="BG434" s="10"/>
      <c r="BH434" s="10"/>
      <c r="BI434" s="10"/>
      <c r="BJ434" s="10"/>
    </row>
    <row r="435" spans="1:62" ht="9.75" customHeight="1">
      <c r="A435"/>
      <c r="B435"/>
      <c r="C435"/>
      <c r="D435"/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H435"/>
      <c r="AI435"/>
      <c r="AJ435"/>
      <c r="AK435"/>
      <c r="AL435"/>
      <c r="AM435"/>
      <c r="AN435"/>
      <c r="AO435"/>
      <c r="AP435"/>
      <c r="AQ435"/>
      <c r="AR435"/>
      <c r="AS435"/>
      <c r="AT435"/>
      <c r="AU435"/>
      <c r="AV435"/>
      <c r="AW435"/>
      <c r="AX435"/>
      <c r="AY435"/>
      <c r="BC435" s="10"/>
      <c r="BD435" s="10"/>
      <c r="BE435" s="10"/>
      <c r="BF435" s="10"/>
      <c r="BG435" s="10"/>
      <c r="BH435" s="10"/>
      <c r="BI435" s="10"/>
      <c r="BJ435" s="10"/>
    </row>
    <row r="436" spans="1:62" ht="9.75" customHeight="1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  <c r="AJ436"/>
      <c r="AK436"/>
      <c r="AL436"/>
      <c r="AM436"/>
      <c r="AN436"/>
      <c r="AO436"/>
      <c r="AP436"/>
      <c r="AQ436"/>
      <c r="AR436"/>
      <c r="AS436"/>
      <c r="AT436"/>
      <c r="AU436"/>
      <c r="AV436"/>
      <c r="AW436"/>
      <c r="AX436"/>
      <c r="AY436"/>
      <c r="BC436" s="10"/>
      <c r="BD436" s="10"/>
      <c r="BE436" s="10"/>
      <c r="BF436" s="10"/>
      <c r="BG436" s="10"/>
      <c r="BH436" s="10"/>
      <c r="BI436" s="10"/>
      <c r="BJ436" s="10"/>
    </row>
    <row r="437" spans="1:62" ht="9.75" customHeight="1">
      <c r="A437"/>
      <c r="B437"/>
      <c r="C437"/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/>
      <c r="AG437"/>
      <c r="AH437"/>
      <c r="AI437"/>
      <c r="AJ437"/>
      <c r="AK437"/>
      <c r="AL437"/>
      <c r="AM437"/>
      <c r="AN437"/>
      <c r="AO437"/>
      <c r="AP437"/>
      <c r="AQ437"/>
      <c r="AR437"/>
      <c r="AS437"/>
      <c r="AT437"/>
      <c r="AU437"/>
      <c r="AV437"/>
      <c r="AW437"/>
      <c r="AX437"/>
      <c r="AY437"/>
      <c r="BC437" s="10"/>
      <c r="BD437" s="10"/>
      <c r="BE437" s="10"/>
      <c r="BF437" s="10"/>
      <c r="BG437" s="10"/>
      <c r="BH437" s="10"/>
      <c r="BI437" s="10"/>
      <c r="BJ437" s="10"/>
    </row>
    <row r="438" spans="1:62" ht="9.75" customHeight="1">
      <c r="A438"/>
      <c r="B438"/>
      <c r="C438"/>
      <c r="D438"/>
      <c r="E438"/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/>
      <c r="AG438"/>
      <c r="AH438"/>
      <c r="AI438"/>
      <c r="AJ438"/>
      <c r="AK438"/>
      <c r="AL438"/>
      <c r="AM438"/>
      <c r="AN438"/>
      <c r="AO438"/>
      <c r="AP438"/>
      <c r="AQ438"/>
      <c r="AR438"/>
      <c r="AS438"/>
      <c r="AT438"/>
      <c r="AU438"/>
      <c r="AV438"/>
      <c r="AW438"/>
      <c r="AX438"/>
      <c r="AY438"/>
      <c r="BC438" s="10"/>
      <c r="BD438" s="10"/>
      <c r="BE438" s="10"/>
      <c r="BF438" s="10"/>
      <c r="BG438" s="10"/>
      <c r="BH438" s="10"/>
      <c r="BI438" s="10"/>
      <c r="BJ438" s="10"/>
    </row>
    <row r="439" spans="1:62" ht="9.75" customHeight="1">
      <c r="A439"/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  <c r="AJ439"/>
      <c r="AK439"/>
      <c r="AL439"/>
      <c r="AM439"/>
      <c r="AN439"/>
      <c r="AO439"/>
      <c r="AP439"/>
      <c r="AQ439"/>
      <c r="AR439"/>
      <c r="AS439"/>
      <c r="AT439"/>
      <c r="AU439"/>
      <c r="AV439"/>
      <c r="AW439"/>
      <c r="AX439"/>
      <c r="AY439"/>
      <c r="BC439" s="10"/>
      <c r="BD439" s="10"/>
      <c r="BE439" s="10"/>
      <c r="BF439" s="10"/>
      <c r="BG439" s="10"/>
      <c r="BH439" s="10"/>
      <c r="BI439" s="10"/>
      <c r="BJ439" s="10"/>
    </row>
    <row r="440" spans="1:62" ht="9.75" customHeight="1">
      <c r="A440"/>
      <c r="B440"/>
      <c r="C440"/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  <c r="AC440"/>
      <c r="AD440"/>
      <c r="AE440"/>
      <c r="AF440"/>
      <c r="AG440"/>
      <c r="AH440"/>
      <c r="AI440"/>
      <c r="AJ440"/>
      <c r="AK440"/>
      <c r="AL440"/>
      <c r="AM440"/>
      <c r="AN440"/>
      <c r="AO440"/>
      <c r="AP440"/>
      <c r="AQ440"/>
      <c r="AR440"/>
      <c r="AS440"/>
      <c r="AT440"/>
      <c r="AU440"/>
      <c r="AV440"/>
      <c r="AW440"/>
      <c r="AX440"/>
      <c r="AY440"/>
      <c r="BC440" s="10"/>
      <c r="BD440" s="10"/>
      <c r="BE440" s="10"/>
      <c r="BF440" s="10"/>
      <c r="BG440" s="10"/>
      <c r="BH440" s="10"/>
      <c r="BI440" s="10"/>
      <c r="BJ440" s="10"/>
    </row>
    <row r="441" spans="1:62" ht="9.75" customHeight="1">
      <c r="A441"/>
      <c r="B441"/>
      <c r="C441"/>
      <c r="D441"/>
      <c r="E441"/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  <c r="Y441"/>
      <c r="Z441"/>
      <c r="AA441"/>
      <c r="AB441"/>
      <c r="AC441"/>
      <c r="AD441"/>
      <c r="AE441"/>
      <c r="AF441"/>
      <c r="AG441"/>
      <c r="AH441"/>
      <c r="AI441"/>
      <c r="AJ441"/>
      <c r="AK441"/>
      <c r="AL441"/>
      <c r="AM441"/>
      <c r="AN441"/>
      <c r="AO441"/>
      <c r="AP441"/>
      <c r="AQ441"/>
      <c r="AR441"/>
      <c r="AS441"/>
      <c r="AT441"/>
      <c r="AU441"/>
      <c r="AV441"/>
      <c r="AW441"/>
      <c r="AX441"/>
      <c r="AY441"/>
      <c r="BC441" s="10"/>
      <c r="BD441" s="10"/>
      <c r="BE441" s="10"/>
      <c r="BF441" s="10"/>
      <c r="BG441" s="10"/>
      <c r="BH441" s="10"/>
      <c r="BI441" s="10"/>
      <c r="BJ441" s="10"/>
    </row>
    <row r="442" spans="1:62" ht="9.75" customHeight="1">
      <c r="A442"/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  <c r="AJ442"/>
      <c r="AK442"/>
      <c r="AL442"/>
      <c r="AM442"/>
      <c r="AN442"/>
      <c r="AO442"/>
      <c r="AP442"/>
      <c r="AQ442"/>
      <c r="AR442"/>
      <c r="AS442"/>
      <c r="AT442"/>
      <c r="AU442"/>
      <c r="AV442"/>
      <c r="AW442"/>
      <c r="AX442"/>
      <c r="AY442"/>
      <c r="BC442" s="10"/>
      <c r="BD442" s="10"/>
      <c r="BE442" s="10"/>
      <c r="BF442" s="10"/>
      <c r="BG442" s="10"/>
      <c r="BH442" s="10"/>
      <c r="BI442" s="10"/>
      <c r="BJ442" s="10"/>
    </row>
    <row r="443" spans="1:62" ht="9.75" customHeight="1">
      <c r="A443"/>
      <c r="B443"/>
      <c r="C443"/>
      <c r="D443"/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  <c r="AC443"/>
      <c r="AD443"/>
      <c r="AE443"/>
      <c r="AF443"/>
      <c r="AG443"/>
      <c r="AH443"/>
      <c r="AI443"/>
      <c r="AJ443"/>
      <c r="AK443"/>
      <c r="AL443"/>
      <c r="AM443"/>
      <c r="AN443"/>
      <c r="AO443"/>
      <c r="AP443"/>
      <c r="AQ443"/>
      <c r="AR443"/>
      <c r="AS443"/>
      <c r="AT443"/>
      <c r="AU443"/>
      <c r="AV443"/>
      <c r="AW443"/>
      <c r="AX443"/>
      <c r="AY443"/>
      <c r="BC443" s="10"/>
      <c r="BD443" s="10"/>
      <c r="BE443" s="10"/>
      <c r="BF443" s="10"/>
      <c r="BG443" s="10"/>
      <c r="BH443" s="10"/>
      <c r="BI443" s="10"/>
      <c r="BJ443" s="10"/>
    </row>
    <row r="444" spans="1:62" ht="9.75" customHeight="1">
      <c r="A444"/>
      <c r="B444"/>
      <c r="C444"/>
      <c r="D444"/>
      <c r="E444"/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  <c r="Y444"/>
      <c r="Z444"/>
      <c r="AA444"/>
      <c r="AB444"/>
      <c r="AC444"/>
      <c r="AD444"/>
      <c r="AE444"/>
      <c r="AF444"/>
      <c r="AG444"/>
      <c r="AH444"/>
      <c r="AI444"/>
      <c r="AJ444"/>
      <c r="AK444"/>
      <c r="AL444"/>
      <c r="AM444"/>
      <c r="AN444"/>
      <c r="AO444"/>
      <c r="AP444"/>
      <c r="AQ444"/>
      <c r="AR444"/>
      <c r="AS444"/>
      <c r="AT444"/>
      <c r="AU444"/>
      <c r="AV444"/>
      <c r="AW444"/>
      <c r="AX444"/>
      <c r="AY444"/>
      <c r="BC444" s="10"/>
      <c r="BD444" s="10"/>
      <c r="BE444" s="10"/>
      <c r="BF444" s="10"/>
      <c r="BG444" s="10"/>
      <c r="BH444" s="10"/>
      <c r="BI444" s="10"/>
      <c r="BJ444" s="10"/>
    </row>
    <row r="445" spans="1:62" ht="9.75" customHeight="1">
      <c r="A445"/>
      <c r="B445"/>
      <c r="C445"/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  <c r="AJ445"/>
      <c r="AK445"/>
      <c r="AL445"/>
      <c r="AM445"/>
      <c r="AN445"/>
      <c r="AO445"/>
      <c r="AP445"/>
      <c r="AQ445"/>
      <c r="AR445"/>
      <c r="AS445"/>
      <c r="AT445"/>
      <c r="AU445"/>
      <c r="AV445"/>
      <c r="AW445"/>
      <c r="AX445"/>
      <c r="AY445"/>
      <c r="BC445" s="10"/>
      <c r="BD445" s="10"/>
      <c r="BE445" s="10"/>
      <c r="BF445" s="10"/>
      <c r="BG445" s="10"/>
      <c r="BH445" s="10"/>
      <c r="BI445" s="10"/>
      <c r="BJ445" s="10"/>
    </row>
    <row r="446" spans="1:62" ht="9.75" customHeight="1">
      <c r="A446"/>
      <c r="B446"/>
      <c r="C446"/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  <c r="AF446"/>
      <c r="AG446"/>
      <c r="AH446"/>
      <c r="AI446"/>
      <c r="AJ446"/>
      <c r="AK446"/>
      <c r="AL446"/>
      <c r="AM446"/>
      <c r="AN446"/>
      <c r="AO446"/>
      <c r="AP446"/>
      <c r="AQ446"/>
      <c r="AR446"/>
      <c r="AS446"/>
      <c r="AT446"/>
      <c r="AU446"/>
      <c r="AV446"/>
      <c r="AW446"/>
      <c r="AX446"/>
      <c r="AY446"/>
      <c r="BC446" s="10"/>
      <c r="BD446" s="10"/>
      <c r="BE446" s="10"/>
      <c r="BF446" s="10"/>
      <c r="BG446" s="10"/>
      <c r="BH446" s="10"/>
      <c r="BI446" s="10"/>
      <c r="BJ446" s="10"/>
    </row>
    <row r="447" spans="1:62" ht="9.75" customHeight="1">
      <c r="A447"/>
      <c r="B447"/>
      <c r="C447"/>
      <c r="D447"/>
      <c r="E447"/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  <c r="Y447"/>
      <c r="Z447"/>
      <c r="AA447"/>
      <c r="AB447"/>
      <c r="AC447"/>
      <c r="AD447"/>
      <c r="AE447"/>
      <c r="AF447"/>
      <c r="AG447"/>
      <c r="AH447"/>
      <c r="AI447"/>
      <c r="AJ447"/>
      <c r="AK447"/>
      <c r="AL447"/>
      <c r="AM447"/>
      <c r="AN447"/>
      <c r="AO447"/>
      <c r="AP447"/>
      <c r="AQ447"/>
      <c r="AR447"/>
      <c r="AS447"/>
      <c r="AT447"/>
      <c r="AU447"/>
      <c r="AV447"/>
      <c r="AW447"/>
      <c r="AX447"/>
      <c r="AY447"/>
      <c r="BC447" s="10"/>
      <c r="BD447" s="10"/>
      <c r="BE447" s="10"/>
      <c r="BF447" s="10"/>
      <c r="BG447" s="10"/>
      <c r="BH447" s="10"/>
      <c r="BI447" s="10"/>
      <c r="BJ447" s="10"/>
    </row>
    <row r="448" spans="1:62" ht="9.75" customHeight="1">
      <c r="A448"/>
      <c r="B448"/>
      <c r="C448"/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  <c r="AJ448"/>
      <c r="AK448"/>
      <c r="AL448"/>
      <c r="AM448"/>
      <c r="AN448"/>
      <c r="AO448"/>
      <c r="AP448"/>
      <c r="AQ448"/>
      <c r="AR448"/>
      <c r="AS448"/>
      <c r="AT448"/>
      <c r="AU448"/>
      <c r="AV448"/>
      <c r="AW448"/>
      <c r="AX448"/>
      <c r="AY448"/>
      <c r="BC448" s="10"/>
      <c r="BD448" s="10"/>
      <c r="BE448" s="10"/>
      <c r="BF448" s="10"/>
      <c r="BG448" s="10"/>
      <c r="BH448" s="10"/>
      <c r="BI448" s="10"/>
      <c r="BJ448" s="10"/>
    </row>
    <row r="449" spans="1:62" ht="9.75" customHeight="1">
      <c r="A449"/>
      <c r="B449"/>
      <c r="C449"/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  <c r="AC449"/>
      <c r="AD449"/>
      <c r="AE449"/>
      <c r="AF449"/>
      <c r="AG449"/>
      <c r="AH449"/>
      <c r="AI449"/>
      <c r="AJ449"/>
      <c r="AK449"/>
      <c r="AL449"/>
      <c r="AM449"/>
      <c r="AN449"/>
      <c r="AO449"/>
      <c r="AP449"/>
      <c r="AQ449"/>
      <c r="AR449"/>
      <c r="AS449"/>
      <c r="AT449"/>
      <c r="AU449"/>
      <c r="AV449"/>
      <c r="AW449"/>
      <c r="AX449"/>
      <c r="AY449"/>
      <c r="BC449" s="10"/>
      <c r="BD449" s="10"/>
      <c r="BE449" s="10"/>
      <c r="BF449" s="10"/>
      <c r="BG449" s="10"/>
      <c r="BH449" s="10"/>
      <c r="BI449" s="10"/>
      <c r="BJ449" s="10"/>
    </row>
    <row r="450" spans="1:62" ht="9.75" customHeight="1">
      <c r="A450"/>
      <c r="B450"/>
      <c r="C450"/>
      <c r="D450"/>
      <c r="E450"/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  <c r="Y450"/>
      <c r="Z450"/>
      <c r="AA450"/>
      <c r="AB450"/>
      <c r="AC450"/>
      <c r="AD450"/>
      <c r="AE450"/>
      <c r="AF450"/>
      <c r="AG450"/>
      <c r="AH450"/>
      <c r="AI450"/>
      <c r="AJ450"/>
      <c r="AK450"/>
      <c r="AL450"/>
      <c r="AM450"/>
      <c r="AN450"/>
      <c r="AO450"/>
      <c r="AP450"/>
      <c r="AQ450"/>
      <c r="AR450"/>
      <c r="AS450"/>
      <c r="AT450"/>
      <c r="AU450"/>
      <c r="AV450"/>
      <c r="AW450"/>
      <c r="AX450"/>
      <c r="AY450"/>
      <c r="BC450" s="10"/>
      <c r="BD450" s="10"/>
      <c r="BE450" s="10"/>
      <c r="BF450" s="10"/>
      <c r="BG450" s="10"/>
      <c r="BH450" s="10"/>
      <c r="BI450" s="10"/>
      <c r="BJ450" s="10"/>
    </row>
    <row r="451" spans="1:62" ht="9.75" customHeight="1">
      <c r="A451"/>
      <c r="B451"/>
      <c r="C451"/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/>
      <c r="AG451"/>
      <c r="AH451"/>
      <c r="AI451"/>
      <c r="AJ451"/>
      <c r="AK451"/>
      <c r="AL451"/>
      <c r="AM451"/>
      <c r="AN451"/>
      <c r="AO451"/>
      <c r="AP451"/>
      <c r="AQ451"/>
      <c r="AR451"/>
      <c r="AS451"/>
      <c r="AT451"/>
      <c r="AU451"/>
      <c r="AV451"/>
      <c r="AW451"/>
      <c r="AX451"/>
      <c r="AY451"/>
      <c r="BC451" s="10"/>
      <c r="BD451" s="10"/>
      <c r="BE451" s="10"/>
      <c r="BF451" s="10"/>
      <c r="BG451" s="10"/>
      <c r="BH451" s="10"/>
      <c r="BI451" s="10"/>
      <c r="BJ451" s="10"/>
    </row>
    <row r="452" spans="1:62" ht="9.75" customHeight="1">
      <c r="A452"/>
      <c r="B452"/>
      <c r="C452"/>
      <c r="D452"/>
      <c r="E452"/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  <c r="Z452"/>
      <c r="AA452"/>
      <c r="AB452"/>
      <c r="AC452"/>
      <c r="AD452"/>
      <c r="AE452"/>
      <c r="AF452"/>
      <c r="AG452"/>
      <c r="AH452"/>
      <c r="AI452"/>
      <c r="AJ452"/>
      <c r="AK452"/>
      <c r="AL452"/>
      <c r="AM452"/>
      <c r="AN452"/>
      <c r="AO452"/>
      <c r="AP452"/>
      <c r="AQ452"/>
      <c r="AR452"/>
      <c r="AS452"/>
      <c r="AT452"/>
      <c r="AU452"/>
      <c r="AV452"/>
      <c r="AW452"/>
      <c r="AX452"/>
      <c r="AY452"/>
      <c r="BC452" s="10"/>
      <c r="BD452" s="10"/>
      <c r="BE452" s="10"/>
      <c r="BF452" s="10"/>
      <c r="BG452" s="10"/>
      <c r="BH452" s="10"/>
      <c r="BI452" s="10"/>
      <c r="BJ452" s="10"/>
    </row>
    <row r="453" spans="1:62" ht="9.75" customHeight="1">
      <c r="A453"/>
      <c r="B453"/>
      <c r="C453"/>
      <c r="D453"/>
      <c r="E453"/>
      <c r="F453"/>
      <c r="G453"/>
      <c r="H453"/>
      <c r="I453"/>
      <c r="J453"/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  <c r="Y453"/>
      <c r="Z453"/>
      <c r="AA453"/>
      <c r="AB453"/>
      <c r="AC453"/>
      <c r="AD453"/>
      <c r="AE453"/>
      <c r="AF453"/>
      <c r="AG453"/>
      <c r="AH453"/>
      <c r="AI453"/>
      <c r="AJ453"/>
      <c r="AK453"/>
      <c r="AL453"/>
      <c r="AM453"/>
      <c r="AN453"/>
      <c r="AO453"/>
      <c r="AP453"/>
      <c r="AQ453"/>
      <c r="AR453"/>
      <c r="AS453"/>
      <c r="AT453"/>
      <c r="AU453"/>
      <c r="AV453"/>
      <c r="AW453"/>
      <c r="AX453"/>
      <c r="AY453"/>
      <c r="BC453" s="10"/>
      <c r="BD453" s="10"/>
      <c r="BE453" s="10"/>
      <c r="BF453" s="10"/>
      <c r="BG453" s="10"/>
      <c r="BH453" s="10"/>
      <c r="BI453" s="10"/>
      <c r="BJ453" s="10"/>
    </row>
    <row r="454" spans="1:62" ht="9.75" customHeight="1">
      <c r="A454"/>
      <c r="B454"/>
      <c r="C454"/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  <c r="AB454"/>
      <c r="AC454"/>
      <c r="AD454"/>
      <c r="AE454"/>
      <c r="AF454"/>
      <c r="AG454"/>
      <c r="AH454"/>
      <c r="AI454"/>
      <c r="AJ454"/>
      <c r="AK454"/>
      <c r="AL454"/>
      <c r="AM454"/>
      <c r="AN454"/>
      <c r="AO454"/>
      <c r="AP454"/>
      <c r="AQ454"/>
      <c r="AR454"/>
      <c r="AS454"/>
      <c r="AT454"/>
      <c r="AU454"/>
      <c r="AV454"/>
      <c r="AW454"/>
      <c r="AX454"/>
      <c r="AY454"/>
      <c r="BC454" s="10"/>
      <c r="BD454" s="10"/>
      <c r="BE454" s="10"/>
      <c r="BF454" s="10"/>
      <c r="BG454" s="10"/>
      <c r="BH454" s="10"/>
      <c r="BI454" s="10"/>
      <c r="BJ454" s="10"/>
    </row>
    <row r="455" spans="1:62" ht="9.75" customHeight="1">
      <c r="A455"/>
      <c r="B455"/>
      <c r="C455"/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  <c r="Z455"/>
      <c r="AA455"/>
      <c r="AB455"/>
      <c r="AC455"/>
      <c r="AD455"/>
      <c r="AE455"/>
      <c r="AF455"/>
      <c r="AG455"/>
      <c r="AH455"/>
      <c r="AI455"/>
      <c r="AJ455"/>
      <c r="AK455"/>
      <c r="AL455"/>
      <c r="AM455"/>
      <c r="AN455"/>
      <c r="AO455"/>
      <c r="AP455"/>
      <c r="AQ455"/>
      <c r="AR455"/>
      <c r="AS455"/>
      <c r="AT455"/>
      <c r="AU455"/>
      <c r="AV455"/>
      <c r="AW455"/>
      <c r="AX455"/>
      <c r="AY455"/>
      <c r="BC455" s="10"/>
      <c r="BD455" s="10"/>
      <c r="BE455" s="10"/>
      <c r="BF455" s="10"/>
      <c r="BG455" s="10"/>
      <c r="BH455" s="10"/>
      <c r="BI455" s="10"/>
      <c r="BJ455" s="10"/>
    </row>
    <row r="456" spans="1:62" ht="9.75" customHeight="1">
      <c r="A456"/>
      <c r="B456"/>
      <c r="C456"/>
      <c r="D456"/>
      <c r="E456"/>
      <c r="F456"/>
      <c r="G456"/>
      <c r="H456"/>
      <c r="I456"/>
      <c r="J456"/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  <c r="Y456"/>
      <c r="Z456"/>
      <c r="AA456"/>
      <c r="AB456"/>
      <c r="AC456"/>
      <c r="AD456"/>
      <c r="AE456"/>
      <c r="AF456"/>
      <c r="AG456"/>
      <c r="AH456"/>
      <c r="AI456"/>
      <c r="AJ456"/>
      <c r="AK456"/>
      <c r="AL456"/>
      <c r="AM456"/>
      <c r="AN456"/>
      <c r="AO456"/>
      <c r="AP456"/>
      <c r="AQ456"/>
      <c r="AR456"/>
      <c r="AS456"/>
      <c r="AT456"/>
      <c r="AU456"/>
      <c r="AV456"/>
      <c r="AW456"/>
      <c r="AX456"/>
      <c r="AY456"/>
      <c r="BC456" s="10"/>
      <c r="BD456" s="10"/>
      <c r="BE456" s="10"/>
      <c r="BF456" s="10"/>
      <c r="BG456" s="10"/>
      <c r="BH456" s="10"/>
      <c r="BI456" s="10"/>
      <c r="BJ456" s="10"/>
    </row>
    <row r="457" spans="1:62" ht="9.75" customHeight="1">
      <c r="A457"/>
      <c r="B457"/>
      <c r="C457"/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  <c r="AB457"/>
      <c r="AC457"/>
      <c r="AD457"/>
      <c r="AE457"/>
      <c r="AF457"/>
      <c r="AG457"/>
      <c r="AH457"/>
      <c r="AI457"/>
      <c r="AJ457"/>
      <c r="AK457"/>
      <c r="AL457"/>
      <c r="AM457"/>
      <c r="AN457"/>
      <c r="AO457"/>
      <c r="AP457"/>
      <c r="AQ457"/>
      <c r="AR457"/>
      <c r="AS457"/>
      <c r="AT457"/>
      <c r="AU457"/>
      <c r="AV457"/>
      <c r="AW457"/>
      <c r="AX457"/>
      <c r="AY457"/>
      <c r="BC457" s="10"/>
      <c r="BD457" s="10"/>
      <c r="BE457" s="10"/>
      <c r="BF457" s="10"/>
      <c r="BG457" s="10"/>
      <c r="BH457" s="10"/>
      <c r="BI457" s="10"/>
      <c r="BJ457" s="10"/>
    </row>
    <row r="458" spans="1:62" ht="9.75" customHeight="1">
      <c r="A458"/>
      <c r="B458"/>
      <c r="C458"/>
      <c r="D458"/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  <c r="Z458"/>
      <c r="AA458"/>
      <c r="AB458"/>
      <c r="AC458"/>
      <c r="AD458"/>
      <c r="AE458"/>
      <c r="AF458"/>
      <c r="AG458"/>
      <c r="AH458"/>
      <c r="AI458"/>
      <c r="AJ458"/>
      <c r="AK458"/>
      <c r="AL458"/>
      <c r="AM458"/>
      <c r="AN458"/>
      <c r="AO458"/>
      <c r="AP458"/>
      <c r="AQ458"/>
      <c r="AR458"/>
      <c r="AS458"/>
      <c r="AT458"/>
      <c r="AU458"/>
      <c r="AV458"/>
      <c r="AW458"/>
      <c r="AX458"/>
      <c r="AY458"/>
      <c r="BC458" s="10"/>
      <c r="BD458" s="10"/>
      <c r="BE458" s="10"/>
      <c r="BF458" s="10"/>
      <c r="BG458" s="10"/>
      <c r="BH458" s="10"/>
      <c r="BI458" s="10"/>
      <c r="BJ458" s="10"/>
    </row>
    <row r="459" spans="1:62" ht="9.75" customHeight="1">
      <c r="A459"/>
      <c r="B459"/>
      <c r="C459"/>
      <c r="D459"/>
      <c r="E459"/>
      <c r="F459"/>
      <c r="G459"/>
      <c r="H459"/>
      <c r="I459"/>
      <c r="J459"/>
      <c r="K459"/>
      <c r="L459"/>
      <c r="M459"/>
      <c r="N459"/>
      <c r="O459"/>
      <c r="P459"/>
      <c r="Q459"/>
      <c r="R459"/>
      <c r="S459"/>
      <c r="T459"/>
      <c r="U459"/>
      <c r="V459"/>
      <c r="W459"/>
      <c r="X459"/>
      <c r="Y459"/>
      <c r="Z459"/>
      <c r="AA459"/>
      <c r="AB459"/>
      <c r="AC459"/>
      <c r="AD459"/>
      <c r="AE459"/>
      <c r="AF459"/>
      <c r="AG459"/>
      <c r="AH459"/>
      <c r="AI459"/>
      <c r="AJ459"/>
      <c r="AK459"/>
      <c r="AL459"/>
      <c r="AM459"/>
      <c r="AN459"/>
      <c r="AO459"/>
      <c r="AP459"/>
      <c r="AQ459"/>
      <c r="AR459"/>
      <c r="AS459"/>
      <c r="AT459"/>
      <c r="AU459"/>
      <c r="AV459"/>
      <c r="AW459"/>
      <c r="AX459"/>
      <c r="AY459"/>
      <c r="BC459" s="10"/>
      <c r="BD459" s="10"/>
      <c r="BE459" s="10"/>
      <c r="BF459" s="10"/>
      <c r="BG459" s="10"/>
      <c r="BH459" s="10"/>
      <c r="BI459" s="10"/>
      <c r="BJ459" s="10"/>
    </row>
    <row r="460" spans="1:62" ht="9.75" customHeight="1">
      <c r="A460"/>
      <c r="B460"/>
      <c r="C460"/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  <c r="AB460"/>
      <c r="AC460"/>
      <c r="AD460"/>
      <c r="AE460"/>
      <c r="AF460"/>
      <c r="AG460"/>
      <c r="AH460"/>
      <c r="AI460"/>
      <c r="AJ460"/>
      <c r="AK460"/>
      <c r="AL460"/>
      <c r="AM460"/>
      <c r="AN460"/>
      <c r="AO460"/>
      <c r="AP460"/>
      <c r="AQ460"/>
      <c r="AR460"/>
      <c r="AS460"/>
      <c r="AT460"/>
      <c r="AU460"/>
      <c r="AV460"/>
      <c r="AW460"/>
      <c r="AX460"/>
      <c r="AY460"/>
      <c r="BC460" s="10"/>
      <c r="BD460" s="10"/>
      <c r="BE460" s="10"/>
      <c r="BF460" s="10"/>
      <c r="BG460" s="10"/>
      <c r="BH460" s="10"/>
      <c r="BI460" s="10"/>
      <c r="BJ460" s="10"/>
    </row>
    <row r="461" spans="1:62" ht="9.75" customHeight="1">
      <c r="A461"/>
      <c r="B461"/>
      <c r="C461"/>
      <c r="D461"/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  <c r="Z461"/>
      <c r="AA461"/>
      <c r="AB461"/>
      <c r="AC461"/>
      <c r="AD461"/>
      <c r="AE461"/>
      <c r="AF461"/>
      <c r="AG461"/>
      <c r="AH461"/>
      <c r="AI461"/>
      <c r="AJ461"/>
      <c r="AK461"/>
      <c r="AL461"/>
      <c r="AM461"/>
      <c r="AN461"/>
      <c r="AO461"/>
      <c r="AP461"/>
      <c r="AQ461"/>
      <c r="AR461"/>
      <c r="AS461"/>
      <c r="AT461"/>
      <c r="AU461"/>
      <c r="AV461"/>
      <c r="AW461"/>
      <c r="AX461"/>
      <c r="AY461"/>
      <c r="BC461" s="10"/>
      <c r="BD461" s="10"/>
      <c r="BE461" s="10"/>
      <c r="BF461" s="10"/>
      <c r="BG461" s="10"/>
      <c r="BH461" s="10"/>
      <c r="BI461" s="10"/>
      <c r="BJ461" s="10"/>
    </row>
    <row r="462" spans="1:62" ht="9.75" customHeight="1">
      <c r="A462"/>
      <c r="B462"/>
      <c r="C462"/>
      <c r="D462"/>
      <c r="E462"/>
      <c r="F462"/>
      <c r="G462"/>
      <c r="H462"/>
      <c r="I462"/>
      <c r="J462"/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  <c r="Y462"/>
      <c r="Z462"/>
      <c r="AA462"/>
      <c r="AB462"/>
      <c r="AC462"/>
      <c r="AD462"/>
      <c r="AE462"/>
      <c r="AF462"/>
      <c r="AG462"/>
      <c r="AH462"/>
      <c r="AI462"/>
      <c r="AJ462"/>
      <c r="AK462"/>
      <c r="AL462"/>
      <c r="AM462"/>
      <c r="AN462"/>
      <c r="AO462"/>
      <c r="AP462"/>
      <c r="AQ462"/>
      <c r="AR462"/>
      <c r="AS462"/>
      <c r="AT462"/>
      <c r="AU462"/>
      <c r="AV462"/>
      <c r="AW462"/>
      <c r="AX462"/>
      <c r="AY462"/>
      <c r="BC462" s="10"/>
      <c r="BD462" s="10"/>
      <c r="BE462" s="10"/>
      <c r="BF462" s="10"/>
      <c r="BG462" s="10"/>
      <c r="BH462" s="10"/>
      <c r="BI462" s="10"/>
      <c r="BJ462" s="10"/>
    </row>
    <row r="463" spans="1:62" ht="9.75" customHeight="1">
      <c r="A463"/>
      <c r="B463"/>
      <c r="C463"/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  <c r="AB463"/>
      <c r="AC463"/>
      <c r="AD463"/>
      <c r="AE463"/>
      <c r="AF463"/>
      <c r="AG463"/>
      <c r="AH463"/>
      <c r="AI463"/>
      <c r="AJ463"/>
      <c r="AK463"/>
      <c r="AL463"/>
      <c r="AM463"/>
      <c r="AN463"/>
      <c r="AO463"/>
      <c r="AP463"/>
      <c r="AQ463"/>
      <c r="AR463"/>
      <c r="AS463"/>
      <c r="AT463"/>
      <c r="AU463"/>
      <c r="AV463"/>
      <c r="AW463"/>
      <c r="AX463"/>
      <c r="AY463"/>
      <c r="BC463" s="10"/>
      <c r="BD463" s="10"/>
      <c r="BE463" s="10"/>
      <c r="BF463" s="10"/>
      <c r="BG463" s="10"/>
      <c r="BH463" s="10"/>
      <c r="BI463" s="10"/>
      <c r="BJ463" s="10"/>
    </row>
    <row r="464" spans="1:62" ht="9.75" customHeight="1">
      <c r="A464"/>
      <c r="B464"/>
      <c r="C464"/>
      <c r="D464"/>
      <c r="E464"/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  <c r="Z464"/>
      <c r="AA464"/>
      <c r="AB464"/>
      <c r="AC464"/>
      <c r="AD464"/>
      <c r="AE464"/>
      <c r="AF464"/>
      <c r="AG464"/>
      <c r="AH464"/>
      <c r="AI464"/>
      <c r="AJ464"/>
      <c r="AK464"/>
      <c r="AL464"/>
      <c r="AM464"/>
      <c r="AN464"/>
      <c r="AO464"/>
      <c r="AP464"/>
      <c r="AQ464"/>
      <c r="AR464"/>
      <c r="AS464"/>
      <c r="AT464"/>
      <c r="AU464"/>
      <c r="AV464"/>
      <c r="AW464"/>
      <c r="AX464"/>
      <c r="AY464"/>
      <c r="BC464" s="10"/>
      <c r="BD464" s="10"/>
      <c r="BE464" s="10"/>
      <c r="BF464" s="10"/>
      <c r="BG464" s="10"/>
      <c r="BH464" s="10"/>
      <c r="BI464" s="10"/>
      <c r="BJ464" s="10"/>
    </row>
    <row r="465" spans="1:62" ht="9.75" customHeight="1">
      <c r="A465"/>
      <c r="B465"/>
      <c r="C465"/>
      <c r="D465"/>
      <c r="E465"/>
      <c r="F465"/>
      <c r="G465"/>
      <c r="H465"/>
      <c r="I465"/>
      <c r="J465"/>
      <c r="K465"/>
      <c r="L465"/>
      <c r="M465"/>
      <c r="N465"/>
      <c r="O465"/>
      <c r="P465"/>
      <c r="Q465"/>
      <c r="R465"/>
      <c r="S465"/>
      <c r="T465"/>
      <c r="U465"/>
      <c r="V465"/>
      <c r="W465"/>
      <c r="X465"/>
      <c r="Y465"/>
      <c r="Z465"/>
      <c r="AA465"/>
      <c r="AB465"/>
      <c r="AC465"/>
      <c r="AD465"/>
      <c r="AE465"/>
      <c r="AF465"/>
      <c r="AG465"/>
      <c r="AH465"/>
      <c r="AI465"/>
      <c r="AJ465"/>
      <c r="AK465"/>
      <c r="AL465"/>
      <c r="AM465"/>
      <c r="AN465"/>
      <c r="AO465"/>
      <c r="AP465"/>
      <c r="AQ465"/>
      <c r="AR465"/>
      <c r="AS465"/>
      <c r="AT465"/>
      <c r="AU465"/>
      <c r="AV465"/>
      <c r="AW465"/>
      <c r="AX465"/>
      <c r="AY465"/>
      <c r="BC465" s="10"/>
      <c r="BD465" s="10"/>
      <c r="BE465" s="10"/>
      <c r="BF465" s="10"/>
      <c r="BG465" s="10"/>
      <c r="BH465" s="10"/>
      <c r="BI465" s="10"/>
      <c r="BJ465" s="10"/>
    </row>
    <row r="466" spans="1:62" ht="9.75" customHeight="1">
      <c r="A466"/>
      <c r="B466"/>
      <c r="C466"/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  <c r="AB466"/>
      <c r="AC466"/>
      <c r="AD466"/>
      <c r="AE466"/>
      <c r="AF466"/>
      <c r="AG466"/>
      <c r="AH466"/>
      <c r="AI466"/>
      <c r="AJ466"/>
      <c r="AK466"/>
      <c r="AL466"/>
      <c r="AM466"/>
      <c r="AN466"/>
      <c r="AO466"/>
      <c r="AP466"/>
      <c r="AQ466"/>
      <c r="AR466"/>
      <c r="AS466"/>
      <c r="AT466"/>
      <c r="AU466"/>
      <c r="AV466"/>
      <c r="AW466"/>
      <c r="AX466"/>
      <c r="AY466"/>
      <c r="BC466" s="10"/>
      <c r="BD466" s="10"/>
      <c r="BE466" s="10"/>
      <c r="BF466" s="10"/>
      <c r="BG466" s="10"/>
      <c r="BH466" s="10"/>
      <c r="BI466" s="10"/>
      <c r="BJ466" s="10"/>
    </row>
    <row r="467" spans="1:62" ht="9.75" customHeight="1">
      <c r="A467"/>
      <c r="B467"/>
      <c r="C467"/>
      <c r="D467"/>
      <c r="E467"/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  <c r="Z467"/>
      <c r="AA467"/>
      <c r="AB467"/>
      <c r="AC467"/>
      <c r="AD467"/>
      <c r="AE467"/>
      <c r="AF467"/>
      <c r="AG467"/>
      <c r="AH467"/>
      <c r="AI467"/>
      <c r="AJ467"/>
      <c r="AK467"/>
      <c r="AL467"/>
      <c r="AM467"/>
      <c r="AN467"/>
      <c r="AO467"/>
      <c r="AP467"/>
      <c r="AQ467"/>
      <c r="AR467"/>
      <c r="AS467"/>
      <c r="AT467"/>
      <c r="AU467"/>
      <c r="AV467"/>
      <c r="AW467"/>
      <c r="AX467"/>
      <c r="AY467"/>
      <c r="BC467" s="10"/>
      <c r="BD467" s="10"/>
      <c r="BE467" s="10"/>
      <c r="BF467" s="10"/>
      <c r="BG467" s="10"/>
      <c r="BH467" s="10"/>
      <c r="BI467" s="10"/>
      <c r="BJ467" s="10"/>
    </row>
    <row r="468" spans="1:62" ht="9.75" customHeight="1">
      <c r="A468"/>
      <c r="B468"/>
      <c r="C468"/>
      <c r="D468"/>
      <c r="E468"/>
      <c r="F468"/>
      <c r="G468"/>
      <c r="H468"/>
      <c r="I468"/>
      <c r="J468"/>
      <c r="K468"/>
      <c r="L468"/>
      <c r="M468"/>
      <c r="N468"/>
      <c r="O468"/>
      <c r="P468"/>
      <c r="Q468"/>
      <c r="R468"/>
      <c r="S468"/>
      <c r="T468"/>
      <c r="U468"/>
      <c r="V468"/>
      <c r="W468"/>
      <c r="X468"/>
      <c r="Y468"/>
      <c r="Z468"/>
      <c r="AA468"/>
      <c r="AB468"/>
      <c r="AC468"/>
      <c r="AD468"/>
      <c r="AE468"/>
      <c r="AF468"/>
      <c r="AG468"/>
      <c r="AH468"/>
      <c r="AI468"/>
      <c r="AJ468"/>
      <c r="AK468"/>
      <c r="AL468"/>
      <c r="AM468"/>
      <c r="AN468"/>
      <c r="AO468"/>
      <c r="AP468"/>
      <c r="AQ468"/>
      <c r="AR468"/>
      <c r="AS468"/>
      <c r="AT468"/>
      <c r="AU468"/>
      <c r="AV468"/>
      <c r="AW468"/>
      <c r="AX468"/>
      <c r="AY468"/>
      <c r="BC468" s="10"/>
      <c r="BD468" s="10"/>
      <c r="BE468" s="10"/>
      <c r="BF468" s="10"/>
      <c r="BG468" s="10"/>
      <c r="BH468" s="10"/>
      <c r="BI468" s="10"/>
      <c r="BJ468" s="10"/>
    </row>
    <row r="469" spans="1:62" ht="9.75" customHeight="1">
      <c r="A469"/>
      <c r="B469"/>
      <c r="C469"/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  <c r="Z469"/>
      <c r="AA469"/>
      <c r="AB469"/>
      <c r="AC469"/>
      <c r="AD469"/>
      <c r="AE469"/>
      <c r="AF469"/>
      <c r="AG469"/>
      <c r="AH469"/>
      <c r="AI469"/>
      <c r="AJ469"/>
      <c r="AK469"/>
      <c r="AL469"/>
      <c r="AM469"/>
      <c r="AN469"/>
      <c r="AO469"/>
      <c r="AP469"/>
      <c r="AQ469"/>
      <c r="AR469"/>
      <c r="AS469"/>
      <c r="AT469"/>
      <c r="AU469"/>
      <c r="AV469"/>
      <c r="AW469"/>
      <c r="AX469"/>
      <c r="AY469"/>
      <c r="BC469" s="10"/>
      <c r="BD469" s="10"/>
      <c r="BE469" s="10"/>
      <c r="BF469" s="10"/>
      <c r="BG469" s="10"/>
      <c r="BH469" s="10"/>
      <c r="BI469" s="10"/>
      <c r="BJ469" s="10"/>
    </row>
    <row r="470" spans="1:62" ht="9.75" customHeight="1">
      <c r="A470"/>
      <c r="B470"/>
      <c r="C470"/>
      <c r="D470"/>
      <c r="E470"/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  <c r="Y470"/>
      <c r="Z470"/>
      <c r="AA470"/>
      <c r="AB470"/>
      <c r="AC470"/>
      <c r="AD470"/>
      <c r="AE470"/>
      <c r="AF470"/>
      <c r="AG470"/>
      <c r="AH470"/>
      <c r="AI470"/>
      <c r="AJ470"/>
      <c r="AK470"/>
      <c r="AL470"/>
      <c r="AM470"/>
      <c r="AN470"/>
      <c r="AO470"/>
      <c r="AP470"/>
      <c r="AQ470"/>
      <c r="AR470"/>
      <c r="AS470"/>
      <c r="AT470"/>
      <c r="AU470"/>
      <c r="AV470"/>
      <c r="AW470"/>
      <c r="AX470"/>
      <c r="AY470"/>
      <c r="BC470" s="10"/>
      <c r="BD470" s="10"/>
      <c r="BE470" s="10"/>
      <c r="BF470" s="10"/>
      <c r="BG470" s="10"/>
      <c r="BH470" s="10"/>
      <c r="BI470" s="10"/>
      <c r="BJ470" s="10"/>
    </row>
    <row r="471" spans="1:62" ht="9.75" customHeight="1">
      <c r="A471"/>
      <c r="B471"/>
      <c r="C471"/>
      <c r="D471"/>
      <c r="E471"/>
      <c r="F471"/>
      <c r="G471"/>
      <c r="H471"/>
      <c r="I471"/>
      <c r="J471"/>
      <c r="K471"/>
      <c r="L471"/>
      <c r="M471"/>
      <c r="N471"/>
      <c r="O471"/>
      <c r="P471"/>
      <c r="Q471"/>
      <c r="R471"/>
      <c r="S471"/>
      <c r="T471"/>
      <c r="U471"/>
      <c r="V471"/>
      <c r="W471"/>
      <c r="X471"/>
      <c r="Y471"/>
      <c r="Z471"/>
      <c r="AA471"/>
      <c r="AB471"/>
      <c r="AC471"/>
      <c r="AD471"/>
      <c r="AE471"/>
      <c r="AF471"/>
      <c r="AG471"/>
      <c r="AH471"/>
      <c r="AI471"/>
      <c r="AJ471"/>
      <c r="AK471"/>
      <c r="AL471"/>
      <c r="AM471"/>
      <c r="AN471"/>
      <c r="AO471"/>
      <c r="AP471"/>
      <c r="AQ471"/>
      <c r="AR471"/>
      <c r="AS471"/>
      <c r="AT471"/>
      <c r="AU471"/>
      <c r="AV471"/>
      <c r="AW471"/>
      <c r="AX471"/>
      <c r="AY471"/>
      <c r="BC471" s="10"/>
      <c r="BD471" s="10"/>
      <c r="BE471" s="10"/>
      <c r="BF471" s="10"/>
      <c r="BG471" s="10"/>
      <c r="BH471" s="10"/>
      <c r="BI471" s="10"/>
      <c r="BJ471" s="10"/>
    </row>
    <row r="472" spans="1:62" ht="9.75" customHeight="1">
      <c r="A472"/>
      <c r="B472"/>
      <c r="C472"/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  <c r="Z472"/>
      <c r="AA472"/>
      <c r="AB472"/>
      <c r="AC472"/>
      <c r="AD472"/>
      <c r="AE472"/>
      <c r="AF472"/>
      <c r="AG472"/>
      <c r="AH472"/>
      <c r="AI472"/>
      <c r="AJ472"/>
      <c r="AK472"/>
      <c r="AL472"/>
      <c r="AM472"/>
      <c r="AN472"/>
      <c r="AO472"/>
      <c r="AP472"/>
      <c r="AQ472"/>
      <c r="AR472"/>
      <c r="AS472"/>
      <c r="AT472"/>
      <c r="AU472"/>
      <c r="AV472"/>
      <c r="AW472"/>
      <c r="AX472"/>
      <c r="AY472"/>
      <c r="BC472" s="10"/>
      <c r="BD472" s="10"/>
      <c r="BE472" s="10"/>
      <c r="BF472" s="10"/>
      <c r="BG472" s="10"/>
      <c r="BH472" s="10"/>
      <c r="BI472" s="10"/>
      <c r="BJ472" s="10"/>
    </row>
    <row r="473" spans="1:62" ht="9.75" customHeight="1">
      <c r="A473"/>
      <c r="B473"/>
      <c r="C473"/>
      <c r="D473"/>
      <c r="E473"/>
      <c r="F473"/>
      <c r="G473"/>
      <c r="H473"/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  <c r="Y473"/>
      <c r="Z473"/>
      <c r="AA473"/>
      <c r="AB473"/>
      <c r="AC473"/>
      <c r="AD473"/>
      <c r="AE473"/>
      <c r="AF473"/>
      <c r="AG473"/>
      <c r="AH473"/>
      <c r="AI473"/>
      <c r="AJ473"/>
      <c r="AK473"/>
      <c r="AL473"/>
      <c r="AM473"/>
      <c r="AN473"/>
      <c r="AO473"/>
      <c r="AP473"/>
      <c r="AQ473"/>
      <c r="AR473"/>
      <c r="AS473"/>
      <c r="AT473"/>
      <c r="AU473"/>
      <c r="AV473"/>
      <c r="AW473"/>
      <c r="AX473"/>
      <c r="AY473"/>
      <c r="BC473" s="10"/>
      <c r="BD473" s="10"/>
      <c r="BE473" s="10"/>
      <c r="BF473" s="10"/>
      <c r="BG473" s="10"/>
      <c r="BH473" s="10"/>
      <c r="BI473" s="10"/>
      <c r="BJ473" s="10"/>
    </row>
    <row r="474" spans="1:62" ht="9.75" customHeight="1">
      <c r="A474"/>
      <c r="B474"/>
      <c r="C474"/>
      <c r="D474"/>
      <c r="E474"/>
      <c r="F474"/>
      <c r="G474"/>
      <c r="H474"/>
      <c r="I474"/>
      <c r="J474"/>
      <c r="K474"/>
      <c r="L474"/>
      <c r="M474"/>
      <c r="N474"/>
      <c r="O474"/>
      <c r="P474"/>
      <c r="Q474"/>
      <c r="R474"/>
      <c r="S474"/>
      <c r="T474"/>
      <c r="U474"/>
      <c r="V474"/>
      <c r="W474"/>
      <c r="X474"/>
      <c r="Y474"/>
      <c r="Z474"/>
      <c r="AA474"/>
      <c r="AB474"/>
      <c r="AC474"/>
      <c r="AD474"/>
      <c r="AE474"/>
      <c r="AF474"/>
      <c r="AG474"/>
      <c r="AH474"/>
      <c r="AI474"/>
      <c r="AJ474"/>
      <c r="AK474"/>
      <c r="AL474"/>
      <c r="AM474"/>
      <c r="AN474"/>
      <c r="AO474"/>
      <c r="AP474"/>
      <c r="AQ474"/>
      <c r="AR474"/>
      <c r="AS474"/>
      <c r="AT474"/>
      <c r="AU474"/>
      <c r="AV474"/>
      <c r="AW474"/>
      <c r="AX474"/>
      <c r="AY474"/>
      <c r="BC474" s="10"/>
      <c r="BD474" s="10"/>
      <c r="BE474" s="10"/>
      <c r="BF474" s="10"/>
      <c r="BG474" s="10"/>
      <c r="BH474" s="10"/>
      <c r="BI474" s="10"/>
      <c r="BJ474" s="10"/>
    </row>
    <row r="475" spans="1:62" ht="9.75" customHeight="1">
      <c r="A475"/>
      <c r="B475"/>
      <c r="C475"/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  <c r="Z475"/>
      <c r="AA475"/>
      <c r="AB475"/>
      <c r="AC475"/>
      <c r="AD475"/>
      <c r="AE475"/>
      <c r="AF475"/>
      <c r="AG475"/>
      <c r="AH475"/>
      <c r="AI475"/>
      <c r="AJ475"/>
      <c r="AK475"/>
      <c r="AL475"/>
      <c r="AM475"/>
      <c r="AN475"/>
      <c r="AO475"/>
      <c r="AP475"/>
      <c r="AQ475"/>
      <c r="AR475"/>
      <c r="AS475"/>
      <c r="AT475"/>
      <c r="AU475"/>
      <c r="AV475"/>
      <c r="AW475"/>
      <c r="AX475"/>
      <c r="AY475"/>
      <c r="BC475" s="10"/>
      <c r="BD475" s="10"/>
      <c r="BE475" s="10"/>
      <c r="BF475" s="10"/>
      <c r="BG475" s="10"/>
      <c r="BH475" s="10"/>
      <c r="BI475" s="10"/>
      <c r="BJ475" s="10"/>
    </row>
    <row r="476" spans="1:62" ht="9.75" customHeight="1">
      <c r="A476"/>
      <c r="B476"/>
      <c r="C476"/>
      <c r="D476"/>
      <c r="E476"/>
      <c r="F476"/>
      <c r="G476"/>
      <c r="H476"/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  <c r="Y476"/>
      <c r="Z476"/>
      <c r="AA476"/>
      <c r="AB476"/>
      <c r="AC476"/>
      <c r="AD476"/>
      <c r="AE476"/>
      <c r="AF476"/>
      <c r="AG476"/>
      <c r="AH476"/>
      <c r="AI476"/>
      <c r="AJ476"/>
      <c r="AK476"/>
      <c r="AL476"/>
      <c r="AM476"/>
      <c r="AN476"/>
      <c r="AO476"/>
      <c r="AP476"/>
      <c r="AQ476"/>
      <c r="AR476"/>
      <c r="AS476"/>
      <c r="AT476"/>
      <c r="AU476"/>
      <c r="AV476"/>
      <c r="AW476"/>
      <c r="AX476"/>
      <c r="AY476"/>
      <c r="BC476" s="10"/>
      <c r="BD476" s="10"/>
      <c r="BE476" s="10"/>
      <c r="BF476" s="10"/>
      <c r="BG476" s="10"/>
      <c r="BH476" s="10"/>
      <c r="BI476" s="10"/>
      <c r="BJ476" s="10"/>
    </row>
    <row r="477" spans="1:62" ht="9.75" customHeight="1">
      <c r="A477"/>
      <c r="B477"/>
      <c r="C477"/>
      <c r="D477"/>
      <c r="E477"/>
      <c r="F477"/>
      <c r="G477"/>
      <c r="H477"/>
      <c r="I477"/>
      <c r="J477"/>
      <c r="K477"/>
      <c r="L477"/>
      <c r="M477"/>
      <c r="N477"/>
      <c r="O477"/>
      <c r="P477"/>
      <c r="Q477"/>
      <c r="R477"/>
      <c r="S477"/>
      <c r="T477"/>
      <c r="U477"/>
      <c r="V477"/>
      <c r="W477"/>
      <c r="X477"/>
      <c r="Y477"/>
      <c r="Z477"/>
      <c r="AA477"/>
      <c r="AB477"/>
      <c r="AC477"/>
      <c r="AD477"/>
      <c r="AE477"/>
      <c r="AF477"/>
      <c r="AG477"/>
      <c r="AH477"/>
      <c r="AI477"/>
      <c r="AJ477"/>
      <c r="AK477"/>
      <c r="AL477"/>
      <c r="AM477"/>
      <c r="AN477"/>
      <c r="AO477"/>
      <c r="AP477"/>
      <c r="AQ477"/>
      <c r="AR477"/>
      <c r="AS477"/>
      <c r="AT477"/>
      <c r="AU477"/>
      <c r="AV477"/>
      <c r="AW477"/>
      <c r="AX477"/>
      <c r="AY477"/>
      <c r="BC477" s="10"/>
      <c r="BD477" s="10"/>
      <c r="BE477" s="10"/>
      <c r="BF477" s="10"/>
      <c r="BG477" s="10"/>
      <c r="BH477" s="10"/>
      <c r="BI477" s="10"/>
      <c r="BJ477" s="10"/>
    </row>
    <row r="478" spans="1:62" ht="9.75" customHeight="1">
      <c r="A478"/>
      <c r="B478"/>
      <c r="C478"/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  <c r="Z478"/>
      <c r="AA478"/>
      <c r="AB478"/>
      <c r="AC478"/>
      <c r="AD478"/>
      <c r="AE478"/>
      <c r="AF478"/>
      <c r="AG478"/>
      <c r="AH478"/>
      <c r="AI478"/>
      <c r="AJ478"/>
      <c r="AK478"/>
      <c r="AL478"/>
      <c r="AM478"/>
      <c r="AN478"/>
      <c r="AO478"/>
      <c r="AP478"/>
      <c r="AQ478"/>
      <c r="AR478"/>
      <c r="AS478"/>
      <c r="AT478"/>
      <c r="AU478"/>
      <c r="AV478"/>
      <c r="AW478"/>
      <c r="AX478"/>
      <c r="AY478"/>
      <c r="BC478" s="10"/>
      <c r="BD478" s="10"/>
      <c r="BE478" s="10"/>
      <c r="BF478" s="10"/>
      <c r="BG478" s="10"/>
      <c r="BH478" s="10"/>
      <c r="BI478" s="10"/>
      <c r="BJ478" s="10"/>
    </row>
    <row r="479" spans="1:62" ht="9.75" customHeight="1">
      <c r="A479"/>
      <c r="B479"/>
      <c r="C479"/>
      <c r="D479"/>
      <c r="E479"/>
      <c r="F479"/>
      <c r="G479"/>
      <c r="H479"/>
      <c r="I479"/>
      <c r="J479"/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  <c r="Y479"/>
      <c r="Z479"/>
      <c r="AA479"/>
      <c r="AB479"/>
      <c r="AC479"/>
      <c r="AD479"/>
      <c r="AE479"/>
      <c r="AF479"/>
      <c r="AG479"/>
      <c r="AH479"/>
      <c r="AI479"/>
      <c r="AJ479"/>
      <c r="AK479"/>
      <c r="AL479"/>
      <c r="AM479"/>
      <c r="AN479"/>
      <c r="AO479"/>
      <c r="AP479"/>
      <c r="AQ479"/>
      <c r="AR479"/>
      <c r="AS479"/>
      <c r="AT479"/>
      <c r="AU479"/>
      <c r="AV479"/>
      <c r="AW479"/>
      <c r="AX479"/>
      <c r="AY479"/>
      <c r="BC479" s="10"/>
      <c r="BD479" s="10"/>
      <c r="BE479" s="10"/>
      <c r="BF479" s="10"/>
      <c r="BG479" s="10"/>
      <c r="BH479" s="10"/>
      <c r="BI479" s="10"/>
      <c r="BJ479" s="10"/>
    </row>
    <row r="480" spans="1:62" ht="9.75" customHeight="1">
      <c r="A480"/>
      <c r="B480"/>
      <c r="C480"/>
      <c r="D480"/>
      <c r="E480"/>
      <c r="F480"/>
      <c r="G480"/>
      <c r="H480"/>
      <c r="I480"/>
      <c r="J480"/>
      <c r="K480"/>
      <c r="L480"/>
      <c r="M480"/>
      <c r="N480"/>
      <c r="O480"/>
      <c r="P480"/>
      <c r="Q480"/>
      <c r="R480"/>
      <c r="S480"/>
      <c r="T480"/>
      <c r="U480"/>
      <c r="V480"/>
      <c r="W480"/>
      <c r="X480"/>
      <c r="Y480"/>
      <c r="Z480"/>
      <c r="AA480"/>
      <c r="AB480"/>
      <c r="AC480"/>
      <c r="AD480"/>
      <c r="AE480"/>
      <c r="AF480"/>
      <c r="AG480"/>
      <c r="AH480"/>
      <c r="AI480"/>
      <c r="AJ480"/>
      <c r="AK480"/>
      <c r="AL480"/>
      <c r="AM480"/>
      <c r="AN480"/>
      <c r="AO480"/>
      <c r="AP480"/>
      <c r="AQ480"/>
      <c r="AR480"/>
      <c r="AS480"/>
      <c r="AT480"/>
      <c r="AU480"/>
      <c r="AV480"/>
      <c r="AW480"/>
      <c r="AX480"/>
      <c r="AY480"/>
      <c r="BC480" s="10"/>
      <c r="BD480" s="10"/>
      <c r="BE480" s="10"/>
      <c r="BF480" s="10"/>
      <c r="BG480" s="10"/>
      <c r="BH480" s="10"/>
      <c r="BI480" s="10"/>
      <c r="BJ480" s="10"/>
    </row>
    <row r="481" spans="1:62" ht="9.75" customHeight="1">
      <c r="A481"/>
      <c r="B481"/>
      <c r="C481"/>
      <c r="D481"/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  <c r="Z481"/>
      <c r="AA481"/>
      <c r="AB481"/>
      <c r="AC481"/>
      <c r="AD481"/>
      <c r="AE481"/>
      <c r="AF481"/>
      <c r="AG481"/>
      <c r="AH481"/>
      <c r="AI481"/>
      <c r="AJ481"/>
      <c r="AK481"/>
      <c r="AL481"/>
      <c r="AM481"/>
      <c r="AN481"/>
      <c r="AO481"/>
      <c r="AP481"/>
      <c r="AQ481"/>
      <c r="AR481"/>
      <c r="AS481"/>
      <c r="AT481"/>
      <c r="AU481"/>
      <c r="AV481"/>
      <c r="AW481"/>
      <c r="AX481"/>
      <c r="AY481"/>
      <c r="BC481" s="10"/>
      <c r="BD481" s="10"/>
      <c r="BE481" s="10"/>
      <c r="BF481" s="10"/>
      <c r="BG481" s="10"/>
      <c r="BH481" s="10"/>
      <c r="BI481" s="10"/>
      <c r="BJ481" s="10"/>
    </row>
    <row r="482" spans="1:62" ht="9.75" customHeight="1">
      <c r="A482"/>
      <c r="B482"/>
      <c r="C482"/>
      <c r="D482"/>
      <c r="E482"/>
      <c r="F482"/>
      <c r="G482"/>
      <c r="H482"/>
      <c r="I482"/>
      <c r="J482"/>
      <c r="K482"/>
      <c r="L482"/>
      <c r="M482"/>
      <c r="N482"/>
      <c r="O482"/>
      <c r="P482"/>
      <c r="Q482"/>
      <c r="R482"/>
      <c r="S482"/>
      <c r="T482"/>
      <c r="U482"/>
      <c r="V482"/>
      <c r="W482"/>
      <c r="X482"/>
      <c r="Y482"/>
      <c r="Z482"/>
      <c r="AA482"/>
      <c r="AB482"/>
      <c r="AC482"/>
      <c r="AD482"/>
      <c r="AE482"/>
      <c r="AF482"/>
      <c r="AG482"/>
      <c r="AH482"/>
      <c r="AI482"/>
      <c r="AJ482"/>
      <c r="AK482"/>
      <c r="AL482"/>
      <c r="AM482"/>
      <c r="AN482"/>
      <c r="AO482"/>
      <c r="AP482"/>
      <c r="AQ482"/>
      <c r="AR482"/>
      <c r="AS482"/>
      <c r="AT482"/>
      <c r="AU482"/>
      <c r="AV482"/>
      <c r="AW482"/>
      <c r="AX482"/>
      <c r="AY482"/>
      <c r="BC482" s="10"/>
      <c r="BD482" s="10"/>
      <c r="BE482" s="10"/>
      <c r="BF482" s="10"/>
      <c r="BG482" s="10"/>
      <c r="BH482" s="10"/>
      <c r="BI482" s="10"/>
      <c r="BJ482" s="10"/>
    </row>
    <row r="483" spans="1:62" ht="9.75" customHeight="1">
      <c r="A483"/>
      <c r="B483"/>
      <c r="C483"/>
      <c r="D483"/>
      <c r="E483"/>
      <c r="F483"/>
      <c r="G483"/>
      <c r="H483"/>
      <c r="I483"/>
      <c r="J483"/>
      <c r="K483"/>
      <c r="L483"/>
      <c r="M483"/>
      <c r="N483"/>
      <c r="O483"/>
      <c r="P483"/>
      <c r="Q483"/>
      <c r="R483"/>
      <c r="S483"/>
      <c r="T483"/>
      <c r="U483"/>
      <c r="V483"/>
      <c r="W483"/>
      <c r="X483"/>
      <c r="Y483"/>
      <c r="Z483"/>
      <c r="AA483"/>
      <c r="AB483"/>
      <c r="AC483"/>
      <c r="AD483"/>
      <c r="AE483"/>
      <c r="AF483"/>
      <c r="AG483"/>
      <c r="AH483"/>
      <c r="AI483"/>
      <c r="AJ483"/>
      <c r="AK483"/>
      <c r="AL483"/>
      <c r="AM483"/>
      <c r="AN483"/>
      <c r="AO483"/>
      <c r="AP483"/>
      <c r="AQ483"/>
      <c r="AR483"/>
      <c r="AS483"/>
      <c r="AT483"/>
      <c r="AU483"/>
      <c r="AV483"/>
      <c r="AW483"/>
      <c r="AX483"/>
      <c r="AY483"/>
      <c r="BC483" s="10"/>
      <c r="BD483" s="10"/>
      <c r="BE483" s="10"/>
      <c r="BF483" s="10"/>
      <c r="BG483" s="10"/>
      <c r="BH483" s="10"/>
      <c r="BI483" s="10"/>
      <c r="BJ483" s="10"/>
    </row>
    <row r="484" spans="1:62" ht="9.75" customHeight="1">
      <c r="A484"/>
      <c r="B484"/>
      <c r="C484"/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  <c r="Z484"/>
      <c r="AA484"/>
      <c r="AB484"/>
      <c r="AC484"/>
      <c r="AD484"/>
      <c r="AE484"/>
      <c r="AF484"/>
      <c r="AG484"/>
      <c r="AH484"/>
      <c r="AI484"/>
      <c r="AJ484"/>
      <c r="AK484"/>
      <c r="AL484"/>
      <c r="AM484"/>
      <c r="AN484"/>
      <c r="AO484"/>
      <c r="AP484"/>
      <c r="AQ484"/>
      <c r="AR484"/>
      <c r="AS484"/>
      <c r="AT484"/>
      <c r="AU484"/>
      <c r="AV484"/>
      <c r="AW484"/>
      <c r="AX484"/>
      <c r="AY484"/>
      <c r="BC484" s="10"/>
      <c r="BD484" s="10"/>
      <c r="BE484" s="10"/>
      <c r="BF484" s="10"/>
      <c r="BG484" s="10"/>
      <c r="BH484" s="10"/>
      <c r="BI484" s="10"/>
      <c r="BJ484" s="10"/>
    </row>
    <row r="485" spans="1:62" ht="9.75" customHeight="1">
      <c r="A485"/>
      <c r="B485"/>
      <c r="C485"/>
      <c r="D485"/>
      <c r="E485"/>
      <c r="F485"/>
      <c r="G485"/>
      <c r="H485"/>
      <c r="I485"/>
      <c r="J485"/>
      <c r="K485"/>
      <c r="L485"/>
      <c r="M485"/>
      <c r="N485"/>
      <c r="O485"/>
      <c r="P485"/>
      <c r="Q485"/>
      <c r="R485"/>
      <c r="S485"/>
      <c r="T485"/>
      <c r="U485"/>
      <c r="V485"/>
      <c r="W485"/>
      <c r="X485"/>
      <c r="Y485"/>
      <c r="Z485"/>
      <c r="AA485"/>
      <c r="AB485"/>
      <c r="AC485"/>
      <c r="AD485"/>
      <c r="AE485"/>
      <c r="AF485"/>
      <c r="AG485"/>
      <c r="AH485"/>
      <c r="AI485"/>
      <c r="AJ485"/>
      <c r="AK485"/>
      <c r="AL485"/>
      <c r="AM485"/>
      <c r="AN485"/>
      <c r="AO485"/>
      <c r="AP485"/>
      <c r="AQ485"/>
      <c r="AR485"/>
      <c r="AS485"/>
      <c r="AT485"/>
      <c r="AU485"/>
      <c r="AV485"/>
      <c r="AW485"/>
      <c r="AX485"/>
      <c r="AY485"/>
      <c r="BC485" s="10"/>
      <c r="BD485" s="10"/>
      <c r="BE485" s="10"/>
      <c r="BF485" s="10"/>
      <c r="BG485" s="10"/>
      <c r="BH485" s="10"/>
      <c r="BI485" s="10"/>
      <c r="BJ485" s="10"/>
    </row>
    <row r="486" spans="1:62" ht="9.75" customHeight="1">
      <c r="A486"/>
      <c r="B486"/>
      <c r="C486"/>
      <c r="D486"/>
      <c r="E486"/>
      <c r="F486"/>
      <c r="G486"/>
      <c r="H486"/>
      <c r="I486"/>
      <c r="J486"/>
      <c r="K486"/>
      <c r="L486"/>
      <c r="M486"/>
      <c r="N486"/>
      <c r="O486"/>
      <c r="P486"/>
      <c r="Q486"/>
      <c r="R486"/>
      <c r="S486"/>
      <c r="T486"/>
      <c r="U486"/>
      <c r="V486"/>
      <c r="W486"/>
      <c r="X486"/>
      <c r="Y486"/>
      <c r="Z486"/>
      <c r="AA486"/>
      <c r="AB486"/>
      <c r="AC486"/>
      <c r="AD486"/>
      <c r="AE486"/>
      <c r="AF486"/>
      <c r="AG486"/>
      <c r="AH486"/>
      <c r="AI486"/>
      <c r="AJ486"/>
      <c r="AK486"/>
      <c r="AL486"/>
      <c r="AM486"/>
      <c r="AN486"/>
      <c r="AO486"/>
      <c r="AP486"/>
      <c r="AQ486"/>
      <c r="AR486"/>
      <c r="AS486"/>
      <c r="AT486"/>
      <c r="AU486"/>
      <c r="AV486"/>
      <c r="AW486"/>
      <c r="AX486"/>
      <c r="AY486"/>
      <c r="BC486" s="10"/>
      <c r="BD486" s="10"/>
      <c r="BE486" s="10"/>
      <c r="BF486" s="10"/>
      <c r="BG486" s="10"/>
      <c r="BH486" s="10"/>
      <c r="BI486" s="10"/>
      <c r="BJ486" s="10"/>
    </row>
    <row r="487" spans="1:62" ht="9.75" customHeight="1">
      <c r="A487"/>
      <c r="B487"/>
      <c r="C487"/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  <c r="Z487"/>
      <c r="AA487"/>
      <c r="AB487"/>
      <c r="AC487"/>
      <c r="AD487"/>
      <c r="AE487"/>
      <c r="AF487"/>
      <c r="AG487"/>
      <c r="AH487"/>
      <c r="AI487"/>
      <c r="AJ487"/>
      <c r="AK487"/>
      <c r="AL487"/>
      <c r="AM487"/>
      <c r="AN487"/>
      <c r="AO487"/>
      <c r="AP487"/>
      <c r="AQ487"/>
      <c r="AR487"/>
      <c r="AS487"/>
      <c r="AT487"/>
      <c r="AU487"/>
      <c r="AV487"/>
      <c r="AW487"/>
      <c r="AX487"/>
      <c r="AY487"/>
      <c r="BC487" s="10"/>
      <c r="BD487" s="10"/>
      <c r="BE487" s="10"/>
      <c r="BF487" s="10"/>
      <c r="BG487" s="10"/>
      <c r="BH487" s="10"/>
      <c r="BI487" s="10"/>
      <c r="BJ487" s="10"/>
    </row>
    <row r="488" spans="1:62" ht="9.75" customHeight="1">
      <c r="A488"/>
      <c r="B488"/>
      <c r="C488"/>
      <c r="D488"/>
      <c r="E488"/>
      <c r="F488"/>
      <c r="G488"/>
      <c r="H488"/>
      <c r="I488"/>
      <c r="J488"/>
      <c r="K488"/>
      <c r="L488"/>
      <c r="M488"/>
      <c r="N488"/>
      <c r="O488"/>
      <c r="P488"/>
      <c r="Q488"/>
      <c r="R488"/>
      <c r="S488"/>
      <c r="T488"/>
      <c r="U488"/>
      <c r="V488"/>
      <c r="W488"/>
      <c r="X488"/>
      <c r="Y488"/>
      <c r="Z488"/>
      <c r="AA488"/>
      <c r="AB488"/>
      <c r="AC488"/>
      <c r="AD488"/>
      <c r="AE488"/>
      <c r="AF488"/>
      <c r="AG488"/>
      <c r="AH488"/>
      <c r="AI488"/>
      <c r="AJ488"/>
      <c r="AK488"/>
      <c r="AL488"/>
      <c r="AM488"/>
      <c r="AN488"/>
      <c r="AO488"/>
      <c r="AP488"/>
      <c r="AQ488"/>
      <c r="AR488"/>
      <c r="AS488"/>
      <c r="AT488"/>
      <c r="AU488"/>
      <c r="AV488"/>
      <c r="AW488"/>
      <c r="AX488"/>
      <c r="AY488"/>
      <c r="BC488" s="10"/>
      <c r="BD488" s="10"/>
      <c r="BE488" s="10"/>
      <c r="BF488" s="10"/>
      <c r="BG488" s="10"/>
      <c r="BH488" s="10"/>
      <c r="BI488" s="10"/>
      <c r="BJ488" s="10"/>
    </row>
    <row r="489" spans="1:62" ht="9.75" customHeight="1">
      <c r="A489"/>
      <c r="B489"/>
      <c r="C489"/>
      <c r="D489"/>
      <c r="E489"/>
      <c r="F489"/>
      <c r="G489"/>
      <c r="H489"/>
      <c r="I489"/>
      <c r="J489"/>
      <c r="K489"/>
      <c r="L489"/>
      <c r="M489"/>
      <c r="N489"/>
      <c r="O489"/>
      <c r="P489"/>
      <c r="Q489"/>
      <c r="R489"/>
      <c r="S489"/>
      <c r="T489"/>
      <c r="U489"/>
      <c r="V489"/>
      <c r="W489"/>
      <c r="X489"/>
      <c r="Y489"/>
      <c r="Z489"/>
      <c r="AA489"/>
      <c r="AB489"/>
      <c r="AC489"/>
      <c r="AD489"/>
      <c r="AE489"/>
      <c r="AF489"/>
      <c r="AG489"/>
      <c r="AH489"/>
      <c r="AI489"/>
      <c r="AJ489"/>
      <c r="AK489"/>
      <c r="AL489"/>
      <c r="AM489"/>
      <c r="AN489"/>
      <c r="AO489"/>
      <c r="AP489"/>
      <c r="AQ489"/>
      <c r="AR489"/>
      <c r="AS489"/>
      <c r="AT489"/>
      <c r="AU489"/>
      <c r="AV489"/>
      <c r="AW489"/>
      <c r="AX489"/>
      <c r="AY489"/>
      <c r="BC489" s="10"/>
      <c r="BD489" s="10"/>
      <c r="BE489" s="10"/>
      <c r="BF489" s="10"/>
      <c r="BG489" s="10"/>
      <c r="BH489" s="10"/>
      <c r="BI489" s="10"/>
      <c r="BJ489" s="10"/>
    </row>
    <row r="490" spans="1:62" ht="9.75" customHeight="1">
      <c r="A490"/>
      <c r="B490"/>
      <c r="C490"/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  <c r="Z490"/>
      <c r="AA490"/>
      <c r="AB490"/>
      <c r="AC490"/>
      <c r="AD490"/>
      <c r="AE490"/>
      <c r="AF490"/>
      <c r="AG490"/>
      <c r="AH490"/>
      <c r="AI490"/>
      <c r="AJ490"/>
      <c r="AK490"/>
      <c r="AL490"/>
      <c r="AM490"/>
      <c r="AN490"/>
      <c r="AO490"/>
      <c r="AP490"/>
      <c r="AQ490"/>
      <c r="AR490"/>
      <c r="AS490"/>
      <c r="AT490"/>
      <c r="AU490"/>
      <c r="AV490"/>
      <c r="AW490"/>
      <c r="AX490"/>
      <c r="AY490"/>
      <c r="BC490" s="10"/>
      <c r="BD490" s="10"/>
      <c r="BE490" s="10"/>
      <c r="BF490" s="10"/>
      <c r="BG490" s="10"/>
      <c r="BH490" s="10"/>
      <c r="BI490" s="10"/>
      <c r="BJ490" s="10"/>
    </row>
    <row r="491" spans="1:62" ht="9.75" customHeight="1">
      <c r="A491"/>
      <c r="B491"/>
      <c r="C491"/>
      <c r="D491"/>
      <c r="E491"/>
      <c r="F491"/>
      <c r="G491"/>
      <c r="H491"/>
      <c r="I491"/>
      <c r="J491"/>
      <c r="K491"/>
      <c r="L491"/>
      <c r="M491"/>
      <c r="N491"/>
      <c r="O491"/>
      <c r="P491"/>
      <c r="Q491"/>
      <c r="R491"/>
      <c r="S491"/>
      <c r="T491"/>
      <c r="U491"/>
      <c r="V491"/>
      <c r="W491"/>
      <c r="X491"/>
      <c r="Y491"/>
      <c r="Z491"/>
      <c r="AA491"/>
      <c r="AB491"/>
      <c r="AC491"/>
      <c r="AD491"/>
      <c r="AE491"/>
      <c r="AF491"/>
      <c r="AG491"/>
      <c r="AH491"/>
      <c r="AI491"/>
      <c r="AJ491"/>
      <c r="AK491"/>
      <c r="AL491"/>
      <c r="AM491"/>
      <c r="AN491"/>
      <c r="AO491"/>
      <c r="AP491"/>
      <c r="AQ491"/>
      <c r="AR491"/>
      <c r="AS491"/>
      <c r="AT491"/>
      <c r="AU491"/>
      <c r="AV491"/>
      <c r="AW491"/>
      <c r="AX491"/>
      <c r="AY491"/>
      <c r="BC491" s="10"/>
      <c r="BD491" s="10"/>
      <c r="BE491" s="10"/>
      <c r="BF491" s="10"/>
      <c r="BG491" s="10"/>
      <c r="BH491" s="10"/>
      <c r="BI491" s="10"/>
      <c r="BJ491" s="10"/>
    </row>
    <row r="492" spans="1:62" ht="9.75" customHeight="1">
      <c r="A492"/>
      <c r="B492"/>
      <c r="C492"/>
      <c r="D492"/>
      <c r="E492"/>
      <c r="F492"/>
      <c r="G492"/>
      <c r="H492"/>
      <c r="I492"/>
      <c r="J492"/>
      <c r="K492"/>
      <c r="L492"/>
      <c r="M492"/>
      <c r="N492"/>
      <c r="O492"/>
      <c r="P492"/>
      <c r="Q492"/>
      <c r="R492"/>
      <c r="S492"/>
      <c r="T492"/>
      <c r="U492"/>
      <c r="V492"/>
      <c r="W492"/>
      <c r="X492"/>
      <c r="Y492"/>
      <c r="Z492"/>
      <c r="AA492"/>
      <c r="AB492"/>
      <c r="AC492"/>
      <c r="AD492"/>
      <c r="AE492"/>
      <c r="AF492"/>
      <c r="AG492"/>
      <c r="AH492"/>
      <c r="AI492"/>
      <c r="AJ492"/>
      <c r="AK492"/>
      <c r="AL492"/>
      <c r="AM492"/>
      <c r="AN492"/>
      <c r="AO492"/>
      <c r="AP492"/>
      <c r="AQ492"/>
      <c r="AR492"/>
      <c r="AS492"/>
      <c r="AT492"/>
      <c r="AU492"/>
      <c r="AV492"/>
      <c r="AW492"/>
      <c r="AX492"/>
      <c r="AY492"/>
      <c r="BC492" s="10"/>
      <c r="BD492" s="10"/>
      <c r="BE492" s="10"/>
      <c r="BF492" s="10"/>
      <c r="BG492" s="10"/>
      <c r="BH492" s="10"/>
      <c r="BI492" s="10"/>
      <c r="BJ492" s="10"/>
    </row>
    <row r="493" spans="1:62" ht="9.75" customHeight="1">
      <c r="A493"/>
      <c r="B493"/>
      <c r="C493"/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  <c r="Y493"/>
      <c r="Z493"/>
      <c r="AA493"/>
      <c r="AB493"/>
      <c r="AC493"/>
      <c r="AD493"/>
      <c r="AE493"/>
      <c r="AF493"/>
      <c r="AG493"/>
      <c r="AH493"/>
      <c r="AI493"/>
      <c r="AJ493"/>
      <c r="AK493"/>
      <c r="AL493"/>
      <c r="AM493"/>
      <c r="AN493"/>
      <c r="AO493"/>
      <c r="AP493"/>
      <c r="AQ493"/>
      <c r="AR493"/>
      <c r="AS493"/>
      <c r="AT493"/>
      <c r="AU493"/>
      <c r="AV493"/>
      <c r="AW493"/>
      <c r="AX493"/>
      <c r="AY493"/>
      <c r="BC493" s="10"/>
      <c r="BD493" s="10"/>
      <c r="BE493" s="10"/>
      <c r="BF493" s="10"/>
      <c r="BG493" s="10"/>
      <c r="BH493" s="10"/>
      <c r="BI493" s="10"/>
      <c r="BJ493" s="10"/>
    </row>
    <row r="494" spans="1:62" ht="9.75" customHeight="1">
      <c r="A494"/>
      <c r="B494"/>
      <c r="C494"/>
      <c r="D494"/>
      <c r="E494"/>
      <c r="F494"/>
      <c r="G494"/>
      <c r="H494"/>
      <c r="I494"/>
      <c r="J494"/>
      <c r="K494"/>
      <c r="L494"/>
      <c r="M494"/>
      <c r="N494"/>
      <c r="O494"/>
      <c r="P494"/>
      <c r="Q494"/>
      <c r="R494"/>
      <c r="S494"/>
      <c r="T494"/>
      <c r="U494"/>
      <c r="V494"/>
      <c r="W494"/>
      <c r="X494"/>
      <c r="Y494"/>
      <c r="Z494"/>
      <c r="AA494"/>
      <c r="AB494"/>
      <c r="AC494"/>
      <c r="AD494"/>
      <c r="AE494"/>
      <c r="AF494"/>
      <c r="AG494"/>
      <c r="AH494"/>
      <c r="AI494"/>
      <c r="AJ494"/>
      <c r="AK494"/>
      <c r="AL494"/>
      <c r="AM494"/>
      <c r="AN494"/>
      <c r="AO494"/>
      <c r="AP494"/>
      <c r="AQ494"/>
      <c r="AR494"/>
      <c r="AS494"/>
      <c r="AT494"/>
      <c r="AU494"/>
      <c r="AV494"/>
      <c r="AW494"/>
      <c r="AX494"/>
      <c r="AY494"/>
      <c r="BC494" s="10"/>
      <c r="BD494" s="10"/>
      <c r="BE494" s="10"/>
      <c r="BF494" s="10"/>
      <c r="BG494" s="10"/>
      <c r="BH494" s="10"/>
      <c r="BI494" s="10"/>
      <c r="BJ494" s="10"/>
    </row>
    <row r="495" spans="1:62" ht="9.75" customHeight="1">
      <c r="A495"/>
      <c r="B495"/>
      <c r="C495"/>
      <c r="D495"/>
      <c r="E495"/>
      <c r="F495"/>
      <c r="G495"/>
      <c r="H495"/>
      <c r="I495"/>
      <c r="J495"/>
      <c r="K495"/>
      <c r="L495"/>
      <c r="M495"/>
      <c r="N495"/>
      <c r="O495"/>
      <c r="P495"/>
      <c r="Q495"/>
      <c r="R495"/>
      <c r="S495"/>
      <c r="T495"/>
      <c r="U495"/>
      <c r="V495"/>
      <c r="W495"/>
      <c r="X495"/>
      <c r="Y495"/>
      <c r="Z495"/>
      <c r="AA495"/>
      <c r="AB495"/>
      <c r="AC495"/>
      <c r="AD495"/>
      <c r="AE495"/>
      <c r="AF495"/>
      <c r="AG495"/>
      <c r="AH495"/>
      <c r="AI495"/>
      <c r="AJ495"/>
      <c r="AK495"/>
      <c r="AL495"/>
      <c r="AM495"/>
      <c r="AN495"/>
      <c r="AO495"/>
      <c r="AP495"/>
      <c r="AQ495"/>
      <c r="AR495"/>
      <c r="AS495"/>
      <c r="AT495"/>
      <c r="AU495"/>
      <c r="AV495"/>
      <c r="AW495"/>
      <c r="AX495"/>
      <c r="AY495"/>
      <c r="BC495" s="10"/>
      <c r="BD495" s="10"/>
      <c r="BE495" s="10"/>
      <c r="BF495" s="10"/>
      <c r="BG495" s="10"/>
      <c r="BH495" s="10"/>
      <c r="BI495" s="10"/>
      <c r="BJ495" s="10"/>
    </row>
    <row r="496" spans="1:62" ht="9.75" customHeight="1">
      <c r="A496"/>
      <c r="B496"/>
      <c r="C496"/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  <c r="Y496"/>
      <c r="Z496"/>
      <c r="AA496"/>
      <c r="AB496"/>
      <c r="AC496"/>
      <c r="AD496"/>
      <c r="AE496"/>
      <c r="AF496"/>
      <c r="AG496"/>
      <c r="AH496"/>
      <c r="AI496"/>
      <c r="AJ496"/>
      <c r="AK496"/>
      <c r="AL496"/>
      <c r="AM496"/>
      <c r="AN496"/>
      <c r="AO496"/>
      <c r="AP496"/>
      <c r="AQ496"/>
      <c r="AR496"/>
      <c r="AS496"/>
      <c r="AT496"/>
      <c r="AU496"/>
      <c r="AV496"/>
      <c r="AW496"/>
      <c r="AX496"/>
      <c r="AY496"/>
      <c r="BC496" s="10"/>
      <c r="BD496" s="10"/>
      <c r="BE496" s="10"/>
      <c r="BF496" s="10"/>
      <c r="BG496" s="10"/>
      <c r="BH496" s="10"/>
      <c r="BI496" s="10"/>
      <c r="BJ496" s="10"/>
    </row>
    <row r="497" spans="1:62" ht="9.75" customHeight="1">
      <c r="A497"/>
      <c r="B497"/>
      <c r="C497"/>
      <c r="D497"/>
      <c r="E497"/>
      <c r="F497"/>
      <c r="G497"/>
      <c r="H497"/>
      <c r="I497"/>
      <c r="J497"/>
      <c r="K497"/>
      <c r="L497"/>
      <c r="M497"/>
      <c r="N497"/>
      <c r="O497"/>
      <c r="P497"/>
      <c r="Q497"/>
      <c r="R497"/>
      <c r="S497"/>
      <c r="T497"/>
      <c r="U497"/>
      <c r="V497"/>
      <c r="W497"/>
      <c r="X497"/>
      <c r="Y497"/>
      <c r="Z497"/>
      <c r="AA497"/>
      <c r="AB497"/>
      <c r="AC497"/>
      <c r="AD497"/>
      <c r="AE497"/>
      <c r="AF497"/>
      <c r="AG497"/>
      <c r="AH497"/>
      <c r="AI497"/>
      <c r="AJ497"/>
      <c r="AK497"/>
      <c r="AL497"/>
      <c r="AM497"/>
      <c r="AN497"/>
      <c r="AO497"/>
      <c r="AP497"/>
      <c r="AQ497"/>
      <c r="AR497"/>
      <c r="AS497"/>
      <c r="AT497"/>
      <c r="AU497"/>
      <c r="AV497"/>
      <c r="AW497"/>
      <c r="AX497"/>
      <c r="AY497"/>
      <c r="BC497" s="10"/>
      <c r="BD497" s="10"/>
      <c r="BE497" s="10"/>
      <c r="BF497" s="10"/>
      <c r="BG497" s="10"/>
      <c r="BH497" s="10"/>
      <c r="BI497" s="10"/>
      <c r="BJ497" s="10"/>
    </row>
    <row r="498" spans="1:62" ht="9.75" customHeight="1">
      <c r="A498"/>
      <c r="B498"/>
      <c r="C498"/>
      <c r="D498"/>
      <c r="E498"/>
      <c r="F498"/>
      <c r="G498"/>
      <c r="H498"/>
      <c r="I498"/>
      <c r="J498"/>
      <c r="K498"/>
      <c r="L498"/>
      <c r="M498"/>
      <c r="N498"/>
      <c r="O498"/>
      <c r="P498"/>
      <c r="Q498"/>
      <c r="R498"/>
      <c r="S498"/>
      <c r="T498"/>
      <c r="U498"/>
      <c r="V498"/>
      <c r="W498"/>
      <c r="X498"/>
      <c r="Y498"/>
      <c r="Z498"/>
      <c r="AA498"/>
      <c r="AB498"/>
      <c r="AC498"/>
      <c r="AD498"/>
      <c r="AE498"/>
      <c r="AF498"/>
      <c r="AG498"/>
      <c r="AH498"/>
      <c r="AI498"/>
      <c r="AJ498"/>
      <c r="AK498"/>
      <c r="AL498"/>
      <c r="AM498"/>
      <c r="AN498"/>
      <c r="AO498"/>
      <c r="AP498"/>
      <c r="AQ498"/>
      <c r="AR498"/>
      <c r="AS498"/>
      <c r="AT498"/>
      <c r="AU498"/>
      <c r="AV498"/>
      <c r="AW498"/>
      <c r="AX498"/>
      <c r="AY498"/>
      <c r="BC498" s="10"/>
      <c r="BD498" s="10"/>
      <c r="BE498" s="10"/>
      <c r="BF498" s="10"/>
      <c r="BG498" s="10"/>
      <c r="BH498" s="10"/>
      <c r="BI498" s="10"/>
      <c r="BJ498" s="10"/>
    </row>
    <row r="499" spans="1:62" ht="9.75" customHeight="1">
      <c r="A499"/>
      <c r="B499"/>
      <c r="C499"/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  <c r="Z499"/>
      <c r="AA499"/>
      <c r="AB499"/>
      <c r="AC499"/>
      <c r="AD499"/>
      <c r="AE499"/>
      <c r="AF499"/>
      <c r="AG499"/>
      <c r="AH499"/>
      <c r="AI499"/>
      <c r="AJ499"/>
      <c r="AK499"/>
      <c r="AL499"/>
      <c r="AM499"/>
      <c r="AN499"/>
      <c r="AO499"/>
      <c r="AP499"/>
      <c r="AQ499"/>
      <c r="AR499"/>
      <c r="AS499"/>
      <c r="AT499"/>
      <c r="AU499"/>
      <c r="AV499"/>
      <c r="AW499"/>
      <c r="AX499"/>
      <c r="AY499"/>
      <c r="BC499" s="10"/>
      <c r="BD499" s="10"/>
      <c r="BE499" s="10"/>
      <c r="BF499" s="10"/>
      <c r="BG499" s="10"/>
      <c r="BH499" s="10"/>
      <c r="BI499" s="10"/>
      <c r="BJ499" s="10"/>
    </row>
    <row r="500" spans="1:62" ht="9.75" customHeight="1">
      <c r="A500"/>
      <c r="B500"/>
      <c r="C500"/>
      <c r="D500"/>
      <c r="E500"/>
      <c r="F500"/>
      <c r="G500"/>
      <c r="H500"/>
      <c r="I500"/>
      <c r="J500"/>
      <c r="K500"/>
      <c r="L500"/>
      <c r="M500"/>
      <c r="N500"/>
      <c r="O500"/>
      <c r="P500"/>
      <c r="Q500"/>
      <c r="R500"/>
      <c r="S500"/>
      <c r="T500"/>
      <c r="U500"/>
      <c r="V500"/>
      <c r="W500"/>
      <c r="X500"/>
      <c r="Y500"/>
      <c r="Z500"/>
      <c r="AA500"/>
      <c r="AB500"/>
      <c r="AC500"/>
      <c r="AD500"/>
      <c r="AE500"/>
      <c r="AF500"/>
      <c r="AG500"/>
      <c r="AH500"/>
      <c r="AI500"/>
      <c r="AJ500"/>
      <c r="AK500"/>
      <c r="AL500"/>
      <c r="AM500"/>
      <c r="AN500"/>
      <c r="AO500"/>
      <c r="AP500"/>
      <c r="AQ500"/>
      <c r="AR500"/>
      <c r="AS500"/>
      <c r="AT500"/>
      <c r="AU500"/>
      <c r="AV500"/>
      <c r="AW500"/>
      <c r="AX500"/>
      <c r="AY500"/>
      <c r="BC500" s="10"/>
      <c r="BD500" s="10"/>
      <c r="BE500" s="10"/>
      <c r="BF500" s="10"/>
      <c r="BG500" s="10"/>
      <c r="BH500" s="10"/>
      <c r="BI500" s="10"/>
      <c r="BJ500" s="10"/>
    </row>
    <row r="501" spans="1:62" ht="9.75" customHeight="1">
      <c r="A501"/>
      <c r="B501"/>
      <c r="C501"/>
      <c r="D501"/>
      <c r="E501"/>
      <c r="F501"/>
      <c r="G501"/>
      <c r="H501"/>
      <c r="I501"/>
      <c r="J501"/>
      <c r="K501"/>
      <c r="L501"/>
      <c r="M501"/>
      <c r="N501"/>
      <c r="O501"/>
      <c r="P501"/>
      <c r="Q501"/>
      <c r="R501"/>
      <c r="S501"/>
      <c r="T501"/>
      <c r="U501"/>
      <c r="V501"/>
      <c r="W501"/>
      <c r="X501"/>
      <c r="Y501"/>
      <c r="Z501"/>
      <c r="AA501"/>
      <c r="AB501"/>
      <c r="AC501"/>
      <c r="AD501"/>
      <c r="AE501"/>
      <c r="AF501"/>
      <c r="AG501"/>
      <c r="AH501"/>
      <c r="AI501"/>
      <c r="AJ501"/>
      <c r="AK501"/>
      <c r="AL501"/>
      <c r="AM501"/>
      <c r="AN501"/>
      <c r="AO501"/>
      <c r="AP501"/>
      <c r="AQ501"/>
      <c r="AR501"/>
      <c r="AS501"/>
      <c r="AT501"/>
      <c r="AU501"/>
      <c r="AV501"/>
      <c r="AW501"/>
      <c r="AX501"/>
      <c r="AY501"/>
      <c r="BC501" s="10"/>
      <c r="BD501" s="10"/>
      <c r="BE501" s="10"/>
      <c r="BF501" s="10"/>
      <c r="BG501" s="10"/>
      <c r="BH501" s="10"/>
      <c r="BI501" s="10"/>
      <c r="BJ501" s="10"/>
    </row>
    <row r="502" spans="1:62" ht="9.75" customHeight="1">
      <c r="A502"/>
      <c r="B502"/>
      <c r="C502"/>
      <c r="D502"/>
      <c r="E502"/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  <c r="Y502"/>
      <c r="Z502"/>
      <c r="AA502"/>
      <c r="AB502"/>
      <c r="AC502"/>
      <c r="AD502"/>
      <c r="AE502"/>
      <c r="AF502"/>
      <c r="AG502"/>
      <c r="AH502"/>
      <c r="AI502"/>
      <c r="AJ502"/>
      <c r="AK502"/>
      <c r="AL502"/>
      <c r="AM502"/>
      <c r="AN502"/>
      <c r="AO502"/>
      <c r="AP502"/>
      <c r="AQ502"/>
      <c r="AR502"/>
      <c r="AS502"/>
      <c r="AT502"/>
      <c r="AU502"/>
      <c r="AV502"/>
      <c r="AW502"/>
      <c r="AX502"/>
      <c r="AY502"/>
      <c r="BC502" s="10"/>
      <c r="BD502" s="10"/>
      <c r="BE502" s="10"/>
      <c r="BF502" s="10"/>
      <c r="BG502" s="10"/>
      <c r="BH502" s="10"/>
      <c r="BI502" s="10"/>
      <c r="BJ502" s="10"/>
    </row>
    <row r="503" spans="1:62" ht="9.75" customHeight="1">
      <c r="A503"/>
      <c r="B503"/>
      <c r="C503"/>
      <c r="D503"/>
      <c r="E503"/>
      <c r="F503"/>
      <c r="G503"/>
      <c r="H503"/>
      <c r="I503"/>
      <c r="J503"/>
      <c r="K503"/>
      <c r="L503"/>
      <c r="M503"/>
      <c r="N503"/>
      <c r="O503"/>
      <c r="P503"/>
      <c r="Q503"/>
      <c r="R503"/>
      <c r="S503"/>
      <c r="T503"/>
      <c r="U503"/>
      <c r="V503"/>
      <c r="W503"/>
      <c r="X503"/>
      <c r="Y503"/>
      <c r="Z503"/>
      <c r="AA503"/>
      <c r="AB503"/>
      <c r="AC503"/>
      <c r="AD503"/>
      <c r="AE503"/>
      <c r="AF503"/>
      <c r="AG503"/>
      <c r="AH503"/>
      <c r="AI503"/>
      <c r="AJ503"/>
      <c r="AK503"/>
      <c r="AL503"/>
      <c r="AM503"/>
      <c r="AN503"/>
      <c r="AO503"/>
      <c r="AP503"/>
      <c r="AQ503"/>
      <c r="AR503"/>
      <c r="AS503"/>
      <c r="AT503"/>
      <c r="AU503"/>
      <c r="AV503"/>
      <c r="AW503"/>
      <c r="AX503"/>
      <c r="AY503"/>
      <c r="BC503" s="10"/>
      <c r="BD503" s="10"/>
      <c r="BE503" s="10"/>
      <c r="BF503" s="10"/>
      <c r="BG503" s="10"/>
      <c r="BH503" s="10"/>
      <c r="BI503" s="10"/>
      <c r="BJ503" s="10"/>
    </row>
    <row r="504" spans="1:62" ht="9.75" customHeight="1">
      <c r="A504"/>
      <c r="B504"/>
      <c r="C504"/>
      <c r="D504"/>
      <c r="E504"/>
      <c r="F504"/>
      <c r="G504"/>
      <c r="H504"/>
      <c r="I504"/>
      <c r="J504"/>
      <c r="K504"/>
      <c r="L504"/>
      <c r="M504"/>
      <c r="N504"/>
      <c r="O504"/>
      <c r="P504"/>
      <c r="Q504"/>
      <c r="R504"/>
      <c r="S504"/>
      <c r="T504"/>
      <c r="U504"/>
      <c r="V504"/>
      <c r="W504"/>
      <c r="X504"/>
      <c r="Y504"/>
      <c r="Z504"/>
      <c r="AA504"/>
      <c r="AB504"/>
      <c r="AC504"/>
      <c r="AD504"/>
      <c r="AE504"/>
      <c r="AF504"/>
      <c r="AG504"/>
      <c r="AH504"/>
      <c r="AI504"/>
      <c r="AJ504"/>
      <c r="AK504"/>
      <c r="AL504"/>
      <c r="AM504"/>
      <c r="AN504"/>
      <c r="AO504"/>
      <c r="AP504"/>
      <c r="AQ504"/>
      <c r="AR504"/>
      <c r="AS504"/>
      <c r="AT504"/>
      <c r="AU504"/>
      <c r="AV504"/>
      <c r="AW504"/>
      <c r="AX504"/>
      <c r="AY504"/>
      <c r="BC504" s="10"/>
      <c r="BD504" s="10"/>
      <c r="BE504" s="10"/>
      <c r="BF504" s="10"/>
      <c r="BG504" s="10"/>
      <c r="BH504" s="10"/>
      <c r="BI504" s="10"/>
      <c r="BJ504" s="10"/>
    </row>
    <row r="505" spans="1:62" ht="9.75" customHeight="1">
      <c r="A505"/>
      <c r="B505"/>
      <c r="C505"/>
      <c r="D505"/>
      <c r="E505"/>
      <c r="F505"/>
      <c r="G505"/>
      <c r="H505"/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  <c r="Y505"/>
      <c r="Z505"/>
      <c r="AA505"/>
      <c r="AB505"/>
      <c r="AC505"/>
      <c r="AD505"/>
      <c r="AE505"/>
      <c r="AF505"/>
      <c r="AG505"/>
      <c r="AH505"/>
      <c r="AI505"/>
      <c r="AJ505"/>
      <c r="AK505"/>
      <c r="AL505"/>
      <c r="AM505"/>
      <c r="AN505"/>
      <c r="AO505"/>
      <c r="AP505"/>
      <c r="AQ505"/>
      <c r="AR505"/>
      <c r="AS505"/>
      <c r="AT505"/>
      <c r="AU505"/>
      <c r="AV505"/>
      <c r="AW505"/>
      <c r="AX505"/>
      <c r="AY505"/>
      <c r="BC505" s="10"/>
      <c r="BD505" s="10"/>
      <c r="BE505" s="10"/>
      <c r="BF505" s="10"/>
      <c r="BG505" s="10"/>
      <c r="BH505" s="10"/>
      <c r="BI505" s="10"/>
      <c r="BJ505" s="10"/>
    </row>
    <row r="506" spans="1:62" ht="9.75" customHeight="1">
      <c r="A506"/>
      <c r="B506"/>
      <c r="C506"/>
      <c r="D506"/>
      <c r="E506"/>
      <c r="F506"/>
      <c r="G506"/>
      <c r="H506"/>
      <c r="I506"/>
      <c r="J506"/>
      <c r="K506"/>
      <c r="L506"/>
      <c r="M506"/>
      <c r="N506"/>
      <c r="O506"/>
      <c r="P506"/>
      <c r="Q506"/>
      <c r="R506"/>
      <c r="S506"/>
      <c r="T506"/>
      <c r="U506"/>
      <c r="V506"/>
      <c r="W506"/>
      <c r="X506"/>
      <c r="Y506"/>
      <c r="Z506"/>
      <c r="AA506"/>
      <c r="AB506"/>
      <c r="AC506"/>
      <c r="AD506"/>
      <c r="AE506"/>
      <c r="AF506"/>
      <c r="AG506"/>
      <c r="AH506"/>
      <c r="AI506"/>
      <c r="AJ506"/>
      <c r="AK506"/>
      <c r="AL506"/>
      <c r="AM506"/>
      <c r="AN506"/>
      <c r="AO506"/>
      <c r="AP506"/>
      <c r="AQ506"/>
      <c r="AR506"/>
      <c r="AS506"/>
      <c r="AT506"/>
      <c r="AU506"/>
      <c r="AV506"/>
      <c r="AW506"/>
      <c r="AX506"/>
      <c r="AY506"/>
      <c r="BC506" s="10"/>
      <c r="BD506" s="10"/>
      <c r="BE506" s="10"/>
      <c r="BF506" s="10"/>
      <c r="BG506" s="10"/>
      <c r="BH506" s="10"/>
      <c r="BI506" s="10"/>
      <c r="BJ506" s="10"/>
    </row>
    <row r="507" spans="1:62" ht="9.75" customHeight="1">
      <c r="A507"/>
      <c r="B507"/>
      <c r="C507"/>
      <c r="D507"/>
      <c r="E507"/>
      <c r="F507"/>
      <c r="G507"/>
      <c r="H507"/>
      <c r="I507"/>
      <c r="J507"/>
      <c r="K507"/>
      <c r="L507"/>
      <c r="M507"/>
      <c r="N507"/>
      <c r="O507"/>
      <c r="P507"/>
      <c r="Q507"/>
      <c r="R507"/>
      <c r="S507"/>
      <c r="T507"/>
      <c r="U507"/>
      <c r="V507"/>
      <c r="W507"/>
      <c r="X507"/>
      <c r="Y507"/>
      <c r="Z507"/>
      <c r="AA507"/>
      <c r="AB507"/>
      <c r="AC507"/>
      <c r="AD507"/>
      <c r="AE507"/>
      <c r="AF507"/>
      <c r="AG507"/>
      <c r="AH507"/>
      <c r="AI507"/>
      <c r="AJ507"/>
      <c r="AK507"/>
      <c r="AL507"/>
      <c r="AM507"/>
      <c r="AN507"/>
      <c r="AO507"/>
      <c r="AP507"/>
      <c r="AQ507"/>
      <c r="AR507"/>
      <c r="AS507"/>
      <c r="AT507"/>
      <c r="AU507"/>
      <c r="AV507"/>
      <c r="AW507"/>
      <c r="AX507"/>
      <c r="AY507"/>
      <c r="BC507" s="10"/>
      <c r="BD507" s="10"/>
      <c r="BE507" s="10"/>
      <c r="BF507" s="10"/>
      <c r="BG507" s="10"/>
      <c r="BH507" s="10"/>
      <c r="BI507" s="10"/>
      <c r="BJ507" s="10"/>
    </row>
    <row r="508" spans="1:62" ht="9.75" customHeight="1">
      <c r="A508"/>
      <c r="B508"/>
      <c r="C508"/>
      <c r="D508"/>
      <c r="E508"/>
      <c r="F508"/>
      <c r="G508"/>
      <c r="H508"/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  <c r="Y508"/>
      <c r="Z508"/>
      <c r="AA508"/>
      <c r="AB508"/>
      <c r="AC508"/>
      <c r="AD508"/>
      <c r="AE508"/>
      <c r="AF508"/>
      <c r="AG508"/>
      <c r="AH508"/>
      <c r="AI508"/>
      <c r="AJ508"/>
      <c r="AK508"/>
      <c r="AL508"/>
      <c r="AM508"/>
      <c r="AN508"/>
      <c r="AO508"/>
      <c r="AP508"/>
      <c r="AQ508"/>
      <c r="AR508"/>
      <c r="AS508"/>
      <c r="AT508"/>
      <c r="AU508"/>
      <c r="AV508"/>
      <c r="AW508"/>
      <c r="AX508"/>
      <c r="AY508"/>
      <c r="BC508" s="10"/>
      <c r="BD508" s="10"/>
      <c r="BE508" s="10"/>
      <c r="BF508" s="10"/>
      <c r="BG508" s="10"/>
      <c r="BH508" s="10"/>
      <c r="BI508" s="10"/>
      <c r="BJ508" s="10"/>
    </row>
    <row r="509" spans="1:62" ht="9.75" customHeight="1">
      <c r="A509"/>
      <c r="B509"/>
      <c r="C509"/>
      <c r="D509"/>
      <c r="E509"/>
      <c r="F509"/>
      <c r="G509"/>
      <c r="H509"/>
      <c r="I509"/>
      <c r="J509"/>
      <c r="K509"/>
      <c r="L509"/>
      <c r="M509"/>
      <c r="N509"/>
      <c r="O509"/>
      <c r="P509"/>
      <c r="Q509"/>
      <c r="R509"/>
      <c r="S509"/>
      <c r="T509"/>
      <c r="U509"/>
      <c r="V509"/>
      <c r="W509"/>
      <c r="X509"/>
      <c r="Y509"/>
      <c r="Z509"/>
      <c r="AA509"/>
      <c r="AB509"/>
      <c r="AC509"/>
      <c r="AD509"/>
      <c r="AE509"/>
      <c r="AF509"/>
      <c r="AG509"/>
      <c r="AH509"/>
      <c r="AI509"/>
      <c r="AJ509"/>
      <c r="AK509"/>
      <c r="AL509"/>
      <c r="AM509"/>
      <c r="AN509"/>
      <c r="AO509"/>
      <c r="AP509"/>
      <c r="AQ509"/>
      <c r="AR509"/>
      <c r="AS509"/>
      <c r="AT509"/>
      <c r="AU509"/>
      <c r="AV509"/>
      <c r="AW509"/>
      <c r="AX509"/>
      <c r="AY509"/>
      <c r="BC509" s="10"/>
      <c r="BD509" s="10"/>
      <c r="BE509" s="10"/>
      <c r="BF509" s="10"/>
      <c r="BG509" s="10"/>
      <c r="BH509" s="10"/>
      <c r="BI509" s="10"/>
      <c r="BJ509" s="10"/>
    </row>
    <row r="510" spans="1:62" ht="9.75" customHeight="1">
      <c r="A510"/>
      <c r="B510"/>
      <c r="C510"/>
      <c r="D510"/>
      <c r="E510"/>
      <c r="F510"/>
      <c r="G510"/>
      <c r="H510"/>
      <c r="I510"/>
      <c r="J510"/>
      <c r="K510"/>
      <c r="L510"/>
      <c r="M510"/>
      <c r="N510"/>
      <c r="O510"/>
      <c r="P510"/>
      <c r="Q510"/>
      <c r="R510"/>
      <c r="S510"/>
      <c r="T510"/>
      <c r="U510"/>
      <c r="V510"/>
      <c r="W510"/>
      <c r="X510"/>
      <c r="Y510"/>
      <c r="Z510"/>
      <c r="AA510"/>
      <c r="AB510"/>
      <c r="AC510"/>
      <c r="AD510"/>
      <c r="AE510"/>
      <c r="AF510"/>
      <c r="AG510"/>
      <c r="AH510"/>
      <c r="AI510"/>
      <c r="AJ510"/>
      <c r="AK510"/>
      <c r="AL510"/>
      <c r="AM510"/>
      <c r="AN510"/>
      <c r="AO510"/>
      <c r="AP510"/>
      <c r="AQ510"/>
      <c r="AR510"/>
      <c r="AS510"/>
      <c r="AT510"/>
      <c r="AU510"/>
      <c r="AV510"/>
      <c r="AW510"/>
      <c r="AX510"/>
      <c r="AY510"/>
      <c r="BC510" s="10"/>
      <c r="BD510" s="10"/>
      <c r="BE510" s="10"/>
      <c r="BF510" s="10"/>
      <c r="BG510" s="10"/>
      <c r="BH510" s="10"/>
      <c r="BI510" s="10"/>
      <c r="BJ510" s="10"/>
    </row>
    <row r="511" spans="1:62" ht="9.75" customHeight="1">
      <c r="A511"/>
      <c r="B511"/>
      <c r="C511"/>
      <c r="D511"/>
      <c r="E511"/>
      <c r="F511"/>
      <c r="G511"/>
      <c r="H511"/>
      <c r="I511"/>
      <c r="J511"/>
      <c r="K511"/>
      <c r="L511"/>
      <c r="M511"/>
      <c r="N511"/>
      <c r="O511"/>
      <c r="P511"/>
      <c r="Q511"/>
      <c r="R511"/>
      <c r="S511"/>
      <c r="T511"/>
      <c r="U511"/>
      <c r="V511"/>
      <c r="W511"/>
      <c r="X511"/>
      <c r="Y511"/>
      <c r="Z511"/>
      <c r="AA511"/>
      <c r="AB511"/>
      <c r="AC511"/>
      <c r="AD511"/>
      <c r="AE511"/>
      <c r="AF511"/>
      <c r="AG511"/>
      <c r="AH511"/>
      <c r="AI511"/>
      <c r="AJ511"/>
      <c r="AK511"/>
      <c r="AL511"/>
      <c r="AM511"/>
      <c r="AN511"/>
      <c r="AO511"/>
      <c r="AP511"/>
      <c r="AQ511"/>
      <c r="AR511"/>
      <c r="AS511"/>
      <c r="AT511"/>
      <c r="AU511"/>
      <c r="AV511"/>
      <c r="AW511"/>
      <c r="AX511"/>
      <c r="AY511"/>
      <c r="BC511" s="10"/>
      <c r="BD511" s="10"/>
      <c r="BE511" s="10"/>
      <c r="BF511" s="10"/>
      <c r="BG511" s="10"/>
      <c r="BH511" s="10"/>
      <c r="BI511" s="10"/>
      <c r="BJ511" s="10"/>
    </row>
    <row r="512" spans="1:62" ht="9.75" customHeight="1">
      <c r="A512"/>
      <c r="B512"/>
      <c r="C512"/>
      <c r="D512"/>
      <c r="E512"/>
      <c r="F512"/>
      <c r="G512"/>
      <c r="H512"/>
      <c r="I512"/>
      <c r="J512"/>
      <c r="K512"/>
      <c r="L512"/>
      <c r="M512"/>
      <c r="N512"/>
      <c r="O512"/>
      <c r="P512"/>
      <c r="Q512"/>
      <c r="R512"/>
      <c r="S512"/>
      <c r="T512"/>
      <c r="U512"/>
      <c r="V512"/>
      <c r="W512"/>
      <c r="X512"/>
      <c r="Y512"/>
      <c r="Z512"/>
      <c r="AA512"/>
      <c r="AB512"/>
      <c r="AC512"/>
      <c r="AD512"/>
      <c r="AE512"/>
      <c r="AF512"/>
      <c r="AG512"/>
      <c r="AH512"/>
      <c r="AI512"/>
      <c r="AJ512"/>
      <c r="AK512"/>
      <c r="AL512"/>
      <c r="AM512"/>
      <c r="AN512"/>
      <c r="AO512"/>
      <c r="AP512"/>
      <c r="AQ512"/>
      <c r="AR512"/>
      <c r="AS512"/>
      <c r="AT512"/>
      <c r="AU512"/>
      <c r="AV512"/>
      <c r="AW512"/>
      <c r="AX512"/>
      <c r="AY512"/>
      <c r="BC512" s="10"/>
      <c r="BD512" s="10"/>
      <c r="BE512" s="10"/>
      <c r="BF512" s="10"/>
      <c r="BG512" s="10"/>
      <c r="BH512" s="10"/>
      <c r="BI512" s="10"/>
      <c r="BJ512" s="10"/>
    </row>
    <row r="513" spans="1:62" ht="9.75" customHeight="1">
      <c r="A513"/>
      <c r="B513"/>
      <c r="C513"/>
      <c r="D513"/>
      <c r="E513"/>
      <c r="F513"/>
      <c r="G513"/>
      <c r="H513"/>
      <c r="I513"/>
      <c r="J513"/>
      <c r="K513"/>
      <c r="L513"/>
      <c r="M513"/>
      <c r="N513"/>
      <c r="O513"/>
      <c r="P513"/>
      <c r="Q513"/>
      <c r="R513"/>
      <c r="S513"/>
      <c r="T513"/>
      <c r="U513"/>
      <c r="V513"/>
      <c r="W513"/>
      <c r="X513"/>
      <c r="Y513"/>
      <c r="Z513"/>
      <c r="AA513"/>
      <c r="AB513"/>
      <c r="AC513"/>
      <c r="AD513"/>
      <c r="AE513"/>
      <c r="AF513"/>
      <c r="AG513"/>
      <c r="AH513"/>
      <c r="AI513"/>
      <c r="AJ513"/>
      <c r="AK513"/>
      <c r="AL513"/>
      <c r="AM513"/>
      <c r="AN513"/>
      <c r="AO513"/>
      <c r="AP513"/>
      <c r="AQ513"/>
      <c r="AR513"/>
      <c r="AS513"/>
      <c r="AT513"/>
      <c r="AU513"/>
      <c r="AV513"/>
      <c r="AW513"/>
      <c r="AX513"/>
      <c r="AY513"/>
      <c r="BC513" s="10"/>
      <c r="BD513" s="10"/>
      <c r="BE513" s="10"/>
      <c r="BF513" s="10"/>
      <c r="BG513" s="10"/>
      <c r="BH513" s="10"/>
      <c r="BI513" s="10"/>
      <c r="BJ513" s="10"/>
    </row>
    <row r="514" spans="1:62" ht="9.75" customHeight="1">
      <c r="A514"/>
      <c r="B514"/>
      <c r="C514"/>
      <c r="D514"/>
      <c r="E514"/>
      <c r="F514"/>
      <c r="G514"/>
      <c r="H514"/>
      <c r="I514"/>
      <c r="J514"/>
      <c r="K514"/>
      <c r="L514"/>
      <c r="M514"/>
      <c r="N514"/>
      <c r="O514"/>
      <c r="P514"/>
      <c r="Q514"/>
      <c r="R514"/>
      <c r="S514"/>
      <c r="T514"/>
      <c r="U514"/>
      <c r="V514"/>
      <c r="W514"/>
      <c r="X514"/>
      <c r="Y514"/>
      <c r="Z514"/>
      <c r="AA514"/>
      <c r="AB514"/>
      <c r="AC514"/>
      <c r="AD514"/>
      <c r="AE514"/>
      <c r="AF514"/>
      <c r="AG514"/>
      <c r="AH514"/>
      <c r="AI514"/>
      <c r="AJ514"/>
      <c r="AK514"/>
      <c r="AL514"/>
      <c r="AM514"/>
      <c r="AN514"/>
      <c r="AO514"/>
      <c r="AP514"/>
      <c r="AQ514"/>
      <c r="AR514"/>
      <c r="AS514"/>
      <c r="AT514"/>
      <c r="AU514"/>
      <c r="AV514"/>
      <c r="AW514"/>
      <c r="AX514"/>
      <c r="AY514"/>
      <c r="BC514" s="10"/>
      <c r="BD514" s="10"/>
      <c r="BE514" s="10"/>
      <c r="BF514" s="10"/>
      <c r="BG514" s="10"/>
      <c r="BH514" s="10"/>
      <c r="BI514" s="10"/>
      <c r="BJ514" s="10"/>
    </row>
    <row r="515" spans="1:62" ht="9.75" customHeight="1">
      <c r="A515"/>
      <c r="B515"/>
      <c r="C515"/>
      <c r="D515"/>
      <c r="E515"/>
      <c r="F515"/>
      <c r="G515"/>
      <c r="H515"/>
      <c r="I515"/>
      <c r="J515"/>
      <c r="K515"/>
      <c r="L515"/>
      <c r="M515"/>
      <c r="N515"/>
      <c r="O515"/>
      <c r="P515"/>
      <c r="Q515"/>
      <c r="R515"/>
      <c r="S515"/>
      <c r="T515"/>
      <c r="U515"/>
      <c r="V515"/>
      <c r="W515"/>
      <c r="X515"/>
      <c r="Y515"/>
      <c r="Z515"/>
      <c r="AA515"/>
      <c r="AB515"/>
      <c r="AC515"/>
      <c r="AD515"/>
      <c r="AE515"/>
      <c r="AF515"/>
      <c r="AG515"/>
      <c r="AH515"/>
      <c r="AI515"/>
      <c r="AJ515"/>
      <c r="AK515"/>
      <c r="AL515"/>
      <c r="AM515"/>
      <c r="AN515"/>
      <c r="AO515"/>
      <c r="AP515"/>
      <c r="AQ515"/>
      <c r="AR515"/>
      <c r="AS515"/>
      <c r="AT515"/>
      <c r="AU515"/>
      <c r="AV515"/>
      <c r="AW515"/>
      <c r="AX515"/>
      <c r="AY515"/>
      <c r="BC515" s="10"/>
      <c r="BD515" s="10"/>
      <c r="BE515" s="10"/>
      <c r="BF515" s="10"/>
      <c r="BG515" s="10"/>
      <c r="BH515" s="10"/>
      <c r="BI515" s="10"/>
      <c r="BJ515" s="10"/>
    </row>
    <row r="516" spans="1:62" ht="9.75" customHeight="1">
      <c r="A516"/>
      <c r="B516"/>
      <c r="C516"/>
      <c r="D516"/>
      <c r="E516"/>
      <c r="F516"/>
      <c r="G516"/>
      <c r="H516"/>
      <c r="I516"/>
      <c r="J516"/>
      <c r="K516"/>
      <c r="L516"/>
      <c r="M516"/>
      <c r="N516"/>
      <c r="O516"/>
      <c r="P516"/>
      <c r="Q516"/>
      <c r="R516"/>
      <c r="S516"/>
      <c r="T516"/>
      <c r="U516"/>
      <c r="V516"/>
      <c r="W516"/>
      <c r="X516"/>
      <c r="Y516"/>
      <c r="Z516"/>
      <c r="AA516"/>
      <c r="AB516"/>
      <c r="AC516"/>
      <c r="AD516"/>
      <c r="AE516"/>
      <c r="AF516"/>
      <c r="AG516"/>
      <c r="AH516"/>
      <c r="AI516"/>
      <c r="AJ516"/>
      <c r="AK516"/>
      <c r="AL516"/>
      <c r="AM516"/>
      <c r="AN516"/>
      <c r="AO516"/>
      <c r="AP516"/>
      <c r="AQ516"/>
      <c r="AR516"/>
      <c r="AS516"/>
      <c r="AT516"/>
      <c r="AU516"/>
      <c r="AV516"/>
      <c r="AW516"/>
      <c r="AX516"/>
      <c r="AY516"/>
      <c r="BC516" s="10"/>
      <c r="BD516" s="10"/>
      <c r="BE516" s="10"/>
      <c r="BF516" s="10"/>
      <c r="BG516" s="10"/>
      <c r="BH516" s="10"/>
      <c r="BI516" s="10"/>
      <c r="BJ516" s="10"/>
    </row>
    <row r="517" spans="1:62" ht="9.75" customHeight="1">
      <c r="A517"/>
      <c r="B517"/>
      <c r="C517"/>
      <c r="D517"/>
      <c r="E517"/>
      <c r="F517"/>
      <c r="G517"/>
      <c r="H517"/>
      <c r="I517"/>
      <c r="J517"/>
      <c r="K517"/>
      <c r="L517"/>
      <c r="M517"/>
      <c r="N517"/>
      <c r="O517"/>
      <c r="P517"/>
      <c r="Q517"/>
      <c r="R517"/>
      <c r="S517"/>
      <c r="T517"/>
      <c r="U517"/>
      <c r="V517"/>
      <c r="W517"/>
      <c r="X517"/>
      <c r="Y517"/>
      <c r="Z517"/>
      <c r="AA517"/>
      <c r="AB517"/>
      <c r="AC517"/>
      <c r="AD517"/>
      <c r="AE517"/>
      <c r="AF517"/>
      <c r="AG517"/>
      <c r="AH517"/>
      <c r="AI517"/>
      <c r="AJ517"/>
      <c r="AK517"/>
      <c r="AL517"/>
      <c r="AM517"/>
      <c r="AN517"/>
      <c r="AO517"/>
      <c r="AP517"/>
      <c r="AQ517"/>
      <c r="AR517"/>
      <c r="AS517"/>
      <c r="AT517"/>
      <c r="AU517"/>
      <c r="AV517"/>
      <c r="AW517"/>
      <c r="AX517"/>
      <c r="AY517"/>
      <c r="BC517" s="10"/>
      <c r="BD517" s="10"/>
      <c r="BE517" s="10"/>
      <c r="BF517" s="10"/>
      <c r="BG517" s="10"/>
      <c r="BH517" s="10"/>
      <c r="BI517" s="10"/>
      <c r="BJ517" s="10"/>
    </row>
    <row r="518" spans="1:62" ht="9.75" customHeight="1">
      <c r="A518"/>
      <c r="B518"/>
      <c r="C518"/>
      <c r="D518"/>
      <c r="E518"/>
      <c r="F518"/>
      <c r="G518"/>
      <c r="H518"/>
      <c r="I518"/>
      <c r="J518"/>
      <c r="K518"/>
      <c r="L518"/>
      <c r="M518"/>
      <c r="N518"/>
      <c r="O518"/>
      <c r="P518"/>
      <c r="Q518"/>
      <c r="R518"/>
      <c r="S518"/>
      <c r="T518"/>
      <c r="U518"/>
      <c r="V518"/>
      <c r="W518"/>
      <c r="X518"/>
      <c r="Y518"/>
      <c r="Z518"/>
      <c r="AA518"/>
      <c r="AB518"/>
      <c r="AC518"/>
      <c r="AD518"/>
      <c r="AE518"/>
      <c r="AF518"/>
      <c r="AG518"/>
      <c r="AH518"/>
      <c r="AI518"/>
      <c r="AJ518"/>
      <c r="AK518"/>
      <c r="AL518"/>
      <c r="AM518"/>
      <c r="AN518"/>
      <c r="AO518"/>
      <c r="AP518"/>
      <c r="AQ518"/>
      <c r="AR518"/>
      <c r="AS518"/>
      <c r="AT518"/>
      <c r="AU518"/>
      <c r="AV518"/>
      <c r="AW518"/>
      <c r="AX518"/>
      <c r="AY518"/>
      <c r="BC518" s="10"/>
      <c r="BD518" s="10"/>
      <c r="BE518" s="10"/>
      <c r="BF518" s="10"/>
      <c r="BG518" s="10"/>
      <c r="BH518" s="10"/>
      <c r="BI518" s="10"/>
      <c r="BJ518" s="10"/>
    </row>
    <row r="519" spans="1:62" ht="9.75" customHeight="1">
      <c r="A519"/>
      <c r="B519"/>
      <c r="C519"/>
      <c r="D519"/>
      <c r="E519"/>
      <c r="F519"/>
      <c r="G519"/>
      <c r="H519"/>
      <c r="I519"/>
      <c r="J519"/>
      <c r="K519"/>
      <c r="L519"/>
      <c r="M519"/>
      <c r="N519"/>
      <c r="O519"/>
      <c r="P519"/>
      <c r="Q519"/>
      <c r="R519"/>
      <c r="S519"/>
      <c r="T519"/>
      <c r="U519"/>
      <c r="V519"/>
      <c r="W519"/>
      <c r="X519"/>
      <c r="Y519"/>
      <c r="Z519"/>
      <c r="AA519"/>
      <c r="AB519"/>
      <c r="AC519"/>
      <c r="AD519"/>
      <c r="AE519"/>
      <c r="AF519"/>
      <c r="AG519"/>
      <c r="AH519"/>
      <c r="AI519"/>
      <c r="AJ519"/>
      <c r="AK519"/>
      <c r="AL519"/>
      <c r="AM519"/>
      <c r="AN519"/>
      <c r="AO519"/>
      <c r="AP519"/>
      <c r="AQ519"/>
      <c r="AR519"/>
      <c r="AS519"/>
      <c r="AT519"/>
      <c r="AU519"/>
      <c r="AV519"/>
      <c r="AW519"/>
      <c r="AX519"/>
      <c r="AY519"/>
      <c r="BC519" s="10"/>
      <c r="BD519" s="10"/>
      <c r="BE519" s="10"/>
      <c r="BF519" s="10"/>
      <c r="BG519" s="10"/>
      <c r="BH519" s="10"/>
      <c r="BI519" s="10"/>
      <c r="BJ519" s="10"/>
    </row>
    <row r="520" spans="1:62" ht="9.75" customHeight="1">
      <c r="A520"/>
      <c r="B520"/>
      <c r="C520"/>
      <c r="D520"/>
      <c r="E520"/>
      <c r="F520"/>
      <c r="G520"/>
      <c r="H520"/>
      <c r="I520"/>
      <c r="J520"/>
      <c r="K520"/>
      <c r="L520"/>
      <c r="M520"/>
      <c r="N520"/>
      <c r="O520"/>
      <c r="P520"/>
      <c r="Q520"/>
      <c r="R520"/>
      <c r="S520"/>
      <c r="T520"/>
      <c r="U520"/>
      <c r="V520"/>
      <c r="W520"/>
      <c r="X520"/>
      <c r="Y520"/>
      <c r="Z520"/>
      <c r="AA520"/>
      <c r="AB520"/>
      <c r="AC520"/>
      <c r="AD520"/>
      <c r="AE520"/>
      <c r="AF520"/>
      <c r="AG520"/>
      <c r="AH520"/>
      <c r="AI520"/>
      <c r="AJ520"/>
      <c r="AK520"/>
      <c r="AL520"/>
      <c r="AM520"/>
      <c r="AN520"/>
      <c r="AO520"/>
      <c r="AP520"/>
      <c r="AQ520"/>
      <c r="AR520"/>
      <c r="AS520"/>
      <c r="AT520"/>
      <c r="AU520"/>
      <c r="AV520"/>
      <c r="AW520"/>
      <c r="AX520"/>
      <c r="AY520"/>
      <c r="BC520" s="10"/>
      <c r="BD520" s="10"/>
      <c r="BE520" s="10"/>
      <c r="BF520" s="10"/>
      <c r="BG520" s="10"/>
      <c r="BH520" s="10"/>
      <c r="BI520" s="10"/>
      <c r="BJ520" s="10"/>
    </row>
    <row r="521" spans="1:62" ht="9.75" customHeight="1">
      <c r="A521"/>
      <c r="B521"/>
      <c r="C521"/>
      <c r="D521"/>
      <c r="E521"/>
      <c r="F521"/>
      <c r="G521"/>
      <c r="H521"/>
      <c r="I521"/>
      <c r="J521"/>
      <c r="K521"/>
      <c r="L521"/>
      <c r="M521"/>
      <c r="N521"/>
      <c r="O521"/>
      <c r="P521"/>
      <c r="Q521"/>
      <c r="R521"/>
      <c r="S521"/>
      <c r="T521"/>
      <c r="U521"/>
      <c r="V521"/>
      <c r="W521"/>
      <c r="X521"/>
      <c r="Y521"/>
      <c r="Z521"/>
      <c r="AA521"/>
      <c r="AB521"/>
      <c r="AC521"/>
      <c r="AD521"/>
      <c r="AE521"/>
      <c r="AF521"/>
      <c r="AG521"/>
      <c r="AH521"/>
      <c r="AI521"/>
      <c r="AJ521"/>
      <c r="AK521"/>
      <c r="AL521"/>
      <c r="AM521"/>
      <c r="AN521"/>
      <c r="AO521"/>
      <c r="AP521"/>
      <c r="AQ521"/>
      <c r="AR521"/>
      <c r="AS521"/>
      <c r="AT521"/>
      <c r="AU521"/>
      <c r="AV521"/>
      <c r="AW521"/>
      <c r="AX521"/>
      <c r="AY521"/>
      <c r="BC521" s="10"/>
      <c r="BD521" s="10"/>
      <c r="BE521" s="10"/>
      <c r="BF521" s="10"/>
      <c r="BG521" s="10"/>
      <c r="BH521" s="10"/>
      <c r="BI521" s="10"/>
      <c r="BJ521" s="10"/>
    </row>
    <row r="522" spans="1:62" ht="9.75" customHeight="1">
      <c r="A522"/>
      <c r="B522"/>
      <c r="C522"/>
      <c r="D522"/>
      <c r="E522"/>
      <c r="F522"/>
      <c r="G522"/>
      <c r="H522"/>
      <c r="I522"/>
      <c r="J522"/>
      <c r="K522"/>
      <c r="L522"/>
      <c r="M522"/>
      <c r="N522"/>
      <c r="O522"/>
      <c r="P522"/>
      <c r="Q522"/>
      <c r="R522"/>
      <c r="S522"/>
      <c r="T522"/>
      <c r="U522"/>
      <c r="V522"/>
      <c r="W522"/>
      <c r="X522"/>
      <c r="Y522"/>
      <c r="Z522"/>
      <c r="AA522"/>
      <c r="AB522"/>
      <c r="AC522"/>
      <c r="AD522"/>
      <c r="AE522"/>
      <c r="AF522"/>
      <c r="AG522"/>
      <c r="AH522"/>
      <c r="AI522"/>
      <c r="AJ522"/>
      <c r="AK522"/>
      <c r="AL522"/>
      <c r="AM522"/>
      <c r="AN522"/>
      <c r="AO522"/>
      <c r="AP522"/>
      <c r="AQ522"/>
      <c r="AR522"/>
      <c r="AS522"/>
      <c r="AT522"/>
      <c r="AU522"/>
      <c r="AV522"/>
      <c r="AW522"/>
      <c r="AX522"/>
      <c r="AY522"/>
      <c r="BC522" s="10"/>
      <c r="BD522" s="10"/>
      <c r="BE522" s="10"/>
      <c r="BF522" s="10"/>
      <c r="BG522" s="10"/>
      <c r="BH522" s="10"/>
      <c r="BI522" s="10"/>
      <c r="BJ522" s="10"/>
    </row>
    <row r="523" spans="1:62" ht="9.75" customHeight="1">
      <c r="A523"/>
      <c r="B523"/>
      <c r="C523"/>
      <c r="D523"/>
      <c r="E523"/>
      <c r="F523"/>
      <c r="G523"/>
      <c r="H523"/>
      <c r="I523"/>
      <c r="J523"/>
      <c r="K523"/>
      <c r="L523"/>
      <c r="M523"/>
      <c r="N523"/>
      <c r="O523"/>
      <c r="P523"/>
      <c r="Q523"/>
      <c r="R523"/>
      <c r="S523"/>
      <c r="T523"/>
      <c r="U523"/>
      <c r="V523"/>
      <c r="W523"/>
      <c r="X523"/>
      <c r="Y523"/>
      <c r="Z523"/>
      <c r="AA523"/>
      <c r="AB523"/>
      <c r="AC523"/>
      <c r="AD523"/>
      <c r="AE523"/>
      <c r="AF523"/>
      <c r="AG523"/>
      <c r="AH523"/>
      <c r="AI523"/>
      <c r="AJ523"/>
      <c r="AK523"/>
      <c r="AL523"/>
      <c r="AM523"/>
      <c r="AN523"/>
      <c r="AO523"/>
      <c r="AP523"/>
      <c r="AQ523"/>
      <c r="AR523"/>
      <c r="AS523"/>
      <c r="AT523"/>
      <c r="AU523"/>
      <c r="AV523"/>
      <c r="AW523"/>
      <c r="AX523"/>
      <c r="AY523"/>
      <c r="BC523" s="10"/>
      <c r="BD523" s="10"/>
      <c r="BE523" s="10"/>
      <c r="BF523" s="10"/>
      <c r="BG523" s="10"/>
      <c r="BH523" s="10"/>
      <c r="BI523" s="10"/>
      <c r="BJ523" s="10"/>
    </row>
    <row r="524" spans="1:62" ht="9.75" customHeight="1">
      <c r="A524"/>
      <c r="B524"/>
      <c r="C524"/>
      <c r="D524"/>
      <c r="E524"/>
      <c r="F524"/>
      <c r="G524"/>
      <c r="H524"/>
      <c r="I524"/>
      <c r="J524"/>
      <c r="K524"/>
      <c r="L524"/>
      <c r="M524"/>
      <c r="N524"/>
      <c r="O524"/>
      <c r="P524"/>
      <c r="Q524"/>
      <c r="R524"/>
      <c r="S524"/>
      <c r="T524"/>
      <c r="U524"/>
      <c r="V524"/>
      <c r="W524"/>
      <c r="X524"/>
      <c r="Y524"/>
      <c r="Z524"/>
      <c r="AA524"/>
      <c r="AB524"/>
      <c r="AC524"/>
      <c r="AD524"/>
      <c r="AE524"/>
      <c r="AF524"/>
      <c r="AG524"/>
      <c r="AH524"/>
      <c r="AI524"/>
      <c r="AJ524"/>
      <c r="AK524"/>
      <c r="AL524"/>
      <c r="AM524"/>
      <c r="AN524"/>
      <c r="AO524"/>
      <c r="AP524"/>
      <c r="AQ524"/>
      <c r="AR524"/>
      <c r="AS524"/>
      <c r="AT524"/>
      <c r="AU524"/>
      <c r="AV524"/>
      <c r="AW524"/>
      <c r="AX524"/>
      <c r="AY524"/>
      <c r="BC524" s="10"/>
      <c r="BD524" s="10"/>
      <c r="BE524" s="10"/>
      <c r="BF524" s="10"/>
      <c r="BG524" s="10"/>
      <c r="BH524" s="10"/>
      <c r="BI524" s="10"/>
      <c r="BJ524" s="10"/>
    </row>
    <row r="525" spans="1:62" ht="9.75" customHeight="1">
      <c r="A525"/>
      <c r="B525"/>
      <c r="C525"/>
      <c r="D525"/>
      <c r="E525"/>
      <c r="F525"/>
      <c r="G525"/>
      <c r="H525"/>
      <c r="I525"/>
      <c r="J525"/>
      <c r="K525"/>
      <c r="L525"/>
      <c r="M525"/>
      <c r="N525"/>
      <c r="O525"/>
      <c r="P525"/>
      <c r="Q525"/>
      <c r="R525"/>
      <c r="S525"/>
      <c r="T525"/>
      <c r="U525"/>
      <c r="V525"/>
      <c r="W525"/>
      <c r="X525"/>
      <c r="Y525"/>
      <c r="Z525"/>
      <c r="AA525"/>
      <c r="AB525"/>
      <c r="AC525"/>
      <c r="AD525"/>
      <c r="AE525"/>
      <c r="AF525"/>
      <c r="AG525"/>
      <c r="AH525"/>
      <c r="AI525"/>
      <c r="AJ525"/>
      <c r="AK525"/>
      <c r="AL525"/>
      <c r="AM525"/>
      <c r="AN525"/>
      <c r="AO525"/>
      <c r="AP525"/>
      <c r="AQ525"/>
      <c r="AR525"/>
      <c r="AS525"/>
      <c r="AT525"/>
      <c r="AU525"/>
      <c r="AV525"/>
      <c r="AW525"/>
      <c r="AX525"/>
      <c r="AY525"/>
      <c r="BC525" s="10"/>
      <c r="BD525" s="10"/>
      <c r="BE525" s="10"/>
      <c r="BF525" s="10"/>
      <c r="BG525" s="10"/>
      <c r="BH525" s="10"/>
      <c r="BI525" s="10"/>
      <c r="BJ525" s="10"/>
    </row>
    <row r="526" spans="1:62" ht="9.75" customHeight="1">
      <c r="A526"/>
      <c r="B526"/>
      <c r="C526"/>
      <c r="D526"/>
      <c r="E526"/>
      <c r="F526"/>
      <c r="G526"/>
      <c r="H526"/>
      <c r="I526"/>
      <c r="J526"/>
      <c r="K526"/>
      <c r="L526"/>
      <c r="M526"/>
      <c r="N526"/>
      <c r="O526"/>
      <c r="P526"/>
      <c r="Q526"/>
      <c r="R526"/>
      <c r="S526"/>
      <c r="T526"/>
      <c r="U526"/>
      <c r="V526"/>
      <c r="W526"/>
      <c r="X526"/>
      <c r="Y526"/>
      <c r="Z526"/>
      <c r="AA526"/>
      <c r="AB526"/>
      <c r="AC526"/>
      <c r="AD526"/>
      <c r="AE526"/>
      <c r="AF526"/>
      <c r="AG526"/>
      <c r="AH526"/>
      <c r="AI526"/>
      <c r="AJ526"/>
      <c r="AK526"/>
      <c r="AL526"/>
      <c r="AM526"/>
      <c r="AN526"/>
      <c r="AO526"/>
      <c r="AP526"/>
      <c r="AQ526"/>
      <c r="AR526"/>
      <c r="AS526"/>
      <c r="AT526"/>
      <c r="AU526"/>
      <c r="AV526"/>
      <c r="AW526"/>
      <c r="AX526"/>
      <c r="AY526"/>
      <c r="BC526" s="10"/>
      <c r="BD526" s="10"/>
      <c r="BE526" s="10"/>
      <c r="BF526" s="10"/>
      <c r="BG526" s="10"/>
      <c r="BH526" s="10"/>
      <c r="BI526" s="10"/>
      <c r="BJ526" s="10"/>
    </row>
    <row r="527" spans="1:62" ht="9.75" customHeight="1">
      <c r="A527"/>
      <c r="B527"/>
      <c r="C527"/>
      <c r="D527"/>
      <c r="E527"/>
      <c r="F527"/>
      <c r="G527"/>
      <c r="H527"/>
      <c r="I527"/>
      <c r="J527"/>
      <c r="K527"/>
      <c r="L527"/>
      <c r="M527"/>
      <c r="N527"/>
      <c r="O527"/>
      <c r="P527"/>
      <c r="Q527"/>
      <c r="R527"/>
      <c r="S527"/>
      <c r="T527"/>
      <c r="U527"/>
      <c r="V527"/>
      <c r="W527"/>
      <c r="X527"/>
      <c r="Y527"/>
      <c r="Z527"/>
      <c r="AA527"/>
      <c r="AB527"/>
      <c r="AC527"/>
      <c r="AD527"/>
      <c r="AE527"/>
      <c r="AF527"/>
      <c r="AG527"/>
      <c r="AH527"/>
      <c r="AI527"/>
      <c r="AJ527"/>
      <c r="AK527"/>
      <c r="AL527"/>
      <c r="AM527"/>
      <c r="AN527"/>
      <c r="AO527"/>
      <c r="AP527"/>
      <c r="AQ527"/>
      <c r="AR527"/>
      <c r="AS527"/>
      <c r="AT527"/>
      <c r="AU527"/>
      <c r="AV527"/>
      <c r="AW527"/>
      <c r="AX527"/>
      <c r="AY527"/>
      <c r="BC527" s="10"/>
      <c r="BD527" s="10"/>
      <c r="BE527" s="10"/>
      <c r="BF527" s="10"/>
      <c r="BG527" s="10"/>
      <c r="BH527" s="10"/>
      <c r="BI527" s="10"/>
      <c r="BJ527" s="10"/>
    </row>
    <row r="528" spans="1:62" ht="9.75" customHeight="1">
      <c r="A528"/>
      <c r="B528"/>
      <c r="C528"/>
      <c r="D528"/>
      <c r="E528"/>
      <c r="F528"/>
      <c r="G528"/>
      <c r="H528"/>
      <c r="I528"/>
      <c r="J528"/>
      <c r="K528"/>
      <c r="L528"/>
      <c r="M528"/>
      <c r="N528"/>
      <c r="O528"/>
      <c r="P528"/>
      <c r="Q528"/>
      <c r="R528"/>
      <c r="S528"/>
      <c r="T528"/>
      <c r="U528"/>
      <c r="V528"/>
      <c r="W528"/>
      <c r="X528"/>
      <c r="Y528"/>
      <c r="Z528"/>
      <c r="AA528"/>
      <c r="AB528"/>
      <c r="AC528"/>
      <c r="AD528"/>
      <c r="AE528"/>
      <c r="AF528"/>
      <c r="AG528"/>
      <c r="AH528"/>
      <c r="AI528"/>
      <c r="AJ528"/>
      <c r="AK528"/>
      <c r="AL528"/>
      <c r="AM528"/>
      <c r="AN528"/>
      <c r="AO528"/>
      <c r="AP528"/>
      <c r="AQ528"/>
      <c r="AR528"/>
      <c r="AS528"/>
      <c r="AT528"/>
      <c r="AU528"/>
      <c r="AV528"/>
      <c r="AW528"/>
      <c r="AX528"/>
      <c r="AY528"/>
      <c r="BC528" s="10"/>
      <c r="BD528" s="10"/>
      <c r="BE528" s="10"/>
      <c r="BF528" s="10"/>
      <c r="BG528" s="10"/>
      <c r="BH528" s="10"/>
      <c r="BI528" s="10"/>
      <c r="BJ528" s="10"/>
    </row>
    <row r="529" spans="1:62" ht="9.75" customHeight="1">
      <c r="A529"/>
      <c r="B529"/>
      <c r="C529"/>
      <c r="D529"/>
      <c r="E529"/>
      <c r="F529"/>
      <c r="G529"/>
      <c r="H529"/>
      <c r="I529"/>
      <c r="J529"/>
      <c r="K529"/>
      <c r="L529"/>
      <c r="M529"/>
      <c r="N529"/>
      <c r="O529"/>
      <c r="P529"/>
      <c r="Q529"/>
      <c r="R529"/>
      <c r="S529"/>
      <c r="T529"/>
      <c r="U529"/>
      <c r="V529"/>
      <c r="W529"/>
      <c r="X529"/>
      <c r="Y529"/>
      <c r="Z529"/>
      <c r="AA529"/>
      <c r="AB529"/>
      <c r="AC529"/>
      <c r="AD529"/>
      <c r="AE529"/>
      <c r="AF529"/>
      <c r="AG529"/>
      <c r="AH529"/>
      <c r="AI529"/>
      <c r="AJ529"/>
      <c r="AK529"/>
      <c r="AL529"/>
      <c r="AM529"/>
      <c r="AN529"/>
      <c r="AO529"/>
      <c r="AP529"/>
      <c r="AQ529"/>
      <c r="AR529"/>
      <c r="AS529"/>
      <c r="AT529"/>
      <c r="AU529"/>
      <c r="AV529"/>
      <c r="AW529"/>
      <c r="AX529"/>
      <c r="AY529"/>
      <c r="BC529" s="10"/>
      <c r="BD529" s="10"/>
      <c r="BE529" s="10"/>
      <c r="BF529" s="10"/>
      <c r="BG529" s="10"/>
      <c r="BH529" s="10"/>
      <c r="BI529" s="10"/>
      <c r="BJ529" s="10"/>
    </row>
    <row r="530" spans="1:62" ht="9.75" customHeight="1">
      <c r="A530"/>
      <c r="B530"/>
      <c r="C530"/>
      <c r="D530"/>
      <c r="E530"/>
      <c r="F530"/>
      <c r="G530"/>
      <c r="H530"/>
      <c r="I530"/>
      <c r="J530"/>
      <c r="K530"/>
      <c r="L530"/>
      <c r="M530"/>
      <c r="N530"/>
      <c r="O530"/>
      <c r="P530"/>
      <c r="Q530"/>
      <c r="R530"/>
      <c r="S530"/>
      <c r="T530"/>
      <c r="U530"/>
      <c r="V530"/>
      <c r="W530"/>
      <c r="X530"/>
      <c r="Y530"/>
      <c r="Z530"/>
      <c r="AA530"/>
      <c r="AB530"/>
      <c r="AC530"/>
      <c r="AD530"/>
      <c r="AE530"/>
      <c r="AF530"/>
      <c r="AG530"/>
      <c r="AH530"/>
      <c r="AI530"/>
      <c r="AJ530"/>
      <c r="AK530"/>
      <c r="AL530"/>
      <c r="AM530"/>
      <c r="AN530"/>
      <c r="AO530"/>
      <c r="AP530"/>
      <c r="AQ530"/>
      <c r="AR530"/>
      <c r="AS530"/>
      <c r="AT530"/>
      <c r="AU530"/>
      <c r="AV530"/>
      <c r="AW530"/>
      <c r="AX530"/>
      <c r="AY530"/>
      <c r="BC530" s="10"/>
      <c r="BD530" s="10"/>
      <c r="BE530" s="10"/>
      <c r="BF530" s="10"/>
      <c r="BG530" s="10"/>
      <c r="BH530" s="10"/>
      <c r="BI530" s="10"/>
      <c r="BJ530" s="10"/>
    </row>
    <row r="531" spans="1:62" ht="9.75" customHeight="1">
      <c r="A531"/>
      <c r="B531"/>
      <c r="C531"/>
      <c r="D531"/>
      <c r="E531"/>
      <c r="F531"/>
      <c r="G531"/>
      <c r="H531"/>
      <c r="I531"/>
      <c r="J531"/>
      <c r="K531"/>
      <c r="L531"/>
      <c r="M531"/>
      <c r="N531"/>
      <c r="O531"/>
      <c r="P531"/>
      <c r="Q531"/>
      <c r="R531"/>
      <c r="S531"/>
      <c r="T531"/>
      <c r="U531"/>
      <c r="V531"/>
      <c r="W531"/>
      <c r="X531"/>
      <c r="Y531"/>
      <c r="Z531"/>
      <c r="AA531"/>
      <c r="AB531"/>
      <c r="AC531"/>
      <c r="AD531"/>
      <c r="AE531"/>
      <c r="AF531"/>
      <c r="AG531"/>
      <c r="AH531"/>
      <c r="AI531"/>
      <c r="AJ531"/>
      <c r="AK531"/>
      <c r="AL531"/>
      <c r="AM531"/>
      <c r="AN531"/>
      <c r="AO531"/>
      <c r="AP531"/>
      <c r="AQ531"/>
      <c r="AR531"/>
      <c r="AS531"/>
      <c r="AT531"/>
      <c r="AU531"/>
      <c r="AV531"/>
      <c r="AW531"/>
      <c r="AX531"/>
      <c r="AY531"/>
      <c r="BC531" s="10"/>
      <c r="BD531" s="10"/>
      <c r="BE531" s="10"/>
      <c r="BF531" s="10"/>
      <c r="BG531" s="10"/>
      <c r="BH531" s="10"/>
      <c r="BI531" s="10"/>
      <c r="BJ531" s="10"/>
    </row>
    <row r="532" spans="1:62" ht="9.75" customHeight="1">
      <c r="A532"/>
      <c r="B532"/>
      <c r="C532"/>
      <c r="D532"/>
      <c r="E532"/>
      <c r="F532"/>
      <c r="G532"/>
      <c r="H532"/>
      <c r="I532"/>
      <c r="J532"/>
      <c r="K532"/>
      <c r="L532"/>
      <c r="M532"/>
      <c r="N532"/>
      <c r="O532"/>
      <c r="P532"/>
      <c r="Q532"/>
      <c r="R532"/>
      <c r="S532"/>
      <c r="T532"/>
      <c r="U532"/>
      <c r="V532"/>
      <c r="W532"/>
      <c r="X532"/>
      <c r="Y532"/>
      <c r="Z532"/>
      <c r="AA532"/>
      <c r="AB532"/>
      <c r="AC532"/>
      <c r="AD532"/>
      <c r="AE532"/>
      <c r="AF532"/>
      <c r="AG532"/>
      <c r="AH532"/>
      <c r="AI532"/>
      <c r="AJ532"/>
      <c r="AK532"/>
      <c r="AL532"/>
      <c r="AM532"/>
      <c r="AN532"/>
      <c r="AO532"/>
      <c r="AP532"/>
      <c r="AQ532"/>
      <c r="AR532"/>
      <c r="AS532"/>
      <c r="AT532"/>
      <c r="AU532"/>
      <c r="AV532"/>
      <c r="AW532"/>
      <c r="AX532"/>
      <c r="AY532"/>
      <c r="BC532" s="10"/>
      <c r="BD532" s="10"/>
      <c r="BE532" s="10"/>
      <c r="BF532" s="10"/>
      <c r="BG532" s="10"/>
      <c r="BH532" s="10"/>
      <c r="BI532" s="10"/>
      <c r="BJ532" s="10"/>
    </row>
    <row r="533" spans="1:62" ht="9.75" customHeight="1">
      <c r="A533"/>
      <c r="B533"/>
      <c r="C533"/>
      <c r="D533"/>
      <c r="E533"/>
      <c r="F533"/>
      <c r="G533"/>
      <c r="H533"/>
      <c r="I533"/>
      <c r="J533"/>
      <c r="K533"/>
      <c r="L533"/>
      <c r="M533"/>
      <c r="N533"/>
      <c r="O533"/>
      <c r="P533"/>
      <c r="Q533"/>
      <c r="R533"/>
      <c r="S533"/>
      <c r="T533"/>
      <c r="U533"/>
      <c r="V533"/>
      <c r="W533"/>
      <c r="X533"/>
      <c r="Y533"/>
      <c r="Z533"/>
      <c r="AA533"/>
      <c r="AB533"/>
      <c r="AC533"/>
      <c r="AD533"/>
      <c r="AE533"/>
      <c r="AF533"/>
      <c r="AG533"/>
      <c r="AH533"/>
      <c r="AI533"/>
      <c r="AJ533"/>
      <c r="AK533"/>
      <c r="AL533"/>
      <c r="AM533"/>
      <c r="AN533"/>
      <c r="AO533"/>
      <c r="AP533"/>
      <c r="AQ533"/>
      <c r="AR533"/>
      <c r="AS533"/>
      <c r="AT533"/>
      <c r="AU533"/>
      <c r="AV533"/>
      <c r="AW533"/>
      <c r="AX533"/>
      <c r="AY533"/>
      <c r="BC533" s="10"/>
      <c r="BD533" s="10"/>
      <c r="BE533" s="10"/>
      <c r="BF533" s="10"/>
      <c r="BG533" s="10"/>
      <c r="BH533" s="10"/>
      <c r="BI533" s="10"/>
      <c r="BJ533" s="10"/>
    </row>
    <row r="534" spans="1:62" ht="9.75" customHeight="1">
      <c r="A534"/>
      <c r="B534"/>
      <c r="C534"/>
      <c r="D534"/>
      <c r="E534"/>
      <c r="F534"/>
      <c r="G534"/>
      <c r="H534"/>
      <c r="I534"/>
      <c r="J534"/>
      <c r="K534"/>
      <c r="L534"/>
      <c r="M534"/>
      <c r="N534"/>
      <c r="O534"/>
      <c r="P534"/>
      <c r="Q534"/>
      <c r="R534"/>
      <c r="S534"/>
      <c r="T534"/>
      <c r="U534"/>
      <c r="V534"/>
      <c r="W534"/>
      <c r="X534"/>
      <c r="Y534"/>
      <c r="Z534"/>
      <c r="AA534"/>
      <c r="AB534"/>
      <c r="AC534"/>
      <c r="AD534"/>
      <c r="AE534"/>
      <c r="AF534"/>
      <c r="AG534"/>
      <c r="AH534"/>
      <c r="AI534"/>
      <c r="AJ534"/>
      <c r="AK534"/>
      <c r="AL534"/>
      <c r="AM534"/>
      <c r="AN534"/>
      <c r="AO534"/>
      <c r="AP534"/>
      <c r="AQ534"/>
      <c r="AR534"/>
      <c r="AS534"/>
      <c r="AT534"/>
      <c r="AU534"/>
      <c r="AV534"/>
      <c r="AW534"/>
      <c r="AX534"/>
      <c r="AY534"/>
      <c r="BC534" s="10"/>
      <c r="BD534" s="10"/>
      <c r="BE534" s="10"/>
      <c r="BF534" s="10"/>
      <c r="BG534" s="10"/>
      <c r="BH534" s="10"/>
      <c r="BI534" s="10"/>
      <c r="BJ534" s="10"/>
    </row>
    <row r="535" spans="1:62" ht="9.75" customHeight="1">
      <c r="A535"/>
      <c r="B535"/>
      <c r="C535"/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  <c r="R535"/>
      <c r="S535"/>
      <c r="T535"/>
      <c r="U535"/>
      <c r="V535"/>
      <c r="W535"/>
      <c r="X535"/>
      <c r="Y535"/>
      <c r="Z535"/>
      <c r="AA535"/>
      <c r="AB535"/>
      <c r="AC535"/>
      <c r="AD535"/>
      <c r="AE535"/>
      <c r="AF535"/>
      <c r="AG535"/>
      <c r="AH535"/>
      <c r="AI535"/>
      <c r="AJ535"/>
      <c r="AK535"/>
      <c r="AL535"/>
      <c r="AM535"/>
      <c r="AN535"/>
      <c r="AO535"/>
      <c r="AP535"/>
      <c r="AQ535"/>
      <c r="AR535"/>
      <c r="AS535"/>
      <c r="AT535"/>
      <c r="AU535"/>
      <c r="AV535"/>
      <c r="AW535"/>
      <c r="AX535"/>
      <c r="AY535"/>
      <c r="BC535" s="10"/>
      <c r="BD535" s="10"/>
      <c r="BE535" s="10"/>
      <c r="BF535" s="10"/>
      <c r="BG535" s="10"/>
      <c r="BH535" s="10"/>
      <c r="BI535" s="10"/>
      <c r="BJ535" s="10"/>
    </row>
    <row r="536" spans="1:62" ht="9.75" customHeight="1">
      <c r="A536"/>
      <c r="B536"/>
      <c r="C536"/>
      <c r="D536"/>
      <c r="E536"/>
      <c r="F536"/>
      <c r="G536"/>
      <c r="H536"/>
      <c r="I536"/>
      <c r="J536"/>
      <c r="K536"/>
      <c r="L536"/>
      <c r="M536"/>
      <c r="N536"/>
      <c r="O536"/>
      <c r="P536"/>
      <c r="Q536"/>
      <c r="R536"/>
      <c r="S536"/>
      <c r="T536"/>
      <c r="U536"/>
      <c r="V536"/>
      <c r="W536"/>
      <c r="X536"/>
      <c r="Y536"/>
      <c r="Z536"/>
      <c r="AA536"/>
      <c r="AB536"/>
      <c r="AC536"/>
      <c r="AD536"/>
      <c r="AE536"/>
      <c r="AF536"/>
      <c r="AG536"/>
      <c r="AH536"/>
      <c r="AI536"/>
      <c r="AJ536"/>
      <c r="AK536"/>
      <c r="AL536"/>
      <c r="AM536"/>
      <c r="AN536"/>
      <c r="AO536"/>
      <c r="AP536"/>
      <c r="AQ536"/>
      <c r="AR536"/>
      <c r="AS536"/>
      <c r="AT536"/>
      <c r="AU536"/>
      <c r="AV536"/>
      <c r="AW536"/>
      <c r="AX536"/>
      <c r="AY536"/>
      <c r="BC536" s="10"/>
      <c r="BD536" s="10"/>
      <c r="BE536" s="10"/>
      <c r="BF536" s="10"/>
      <c r="BG536" s="10"/>
      <c r="BH536" s="10"/>
      <c r="BI536" s="10"/>
      <c r="BJ536" s="10"/>
    </row>
    <row r="537" spans="1:62" ht="9.75" customHeight="1">
      <c r="A537"/>
      <c r="B537"/>
      <c r="C537"/>
      <c r="D537"/>
      <c r="E537"/>
      <c r="F537"/>
      <c r="G537"/>
      <c r="H537"/>
      <c r="I537"/>
      <c r="J537"/>
      <c r="K537"/>
      <c r="L537"/>
      <c r="M537"/>
      <c r="N537"/>
      <c r="O537"/>
      <c r="P537"/>
      <c r="Q537"/>
      <c r="R537"/>
      <c r="S537"/>
      <c r="T537"/>
      <c r="U537"/>
      <c r="V537"/>
      <c r="W537"/>
      <c r="X537"/>
      <c r="Y537"/>
      <c r="Z537"/>
      <c r="AA537"/>
      <c r="AB537"/>
      <c r="AC537"/>
      <c r="AD537"/>
      <c r="AE537"/>
      <c r="AF537"/>
      <c r="AG537"/>
      <c r="AH537"/>
      <c r="AI537"/>
      <c r="AJ537"/>
      <c r="AK537"/>
      <c r="AL537"/>
      <c r="AM537"/>
      <c r="AN537"/>
      <c r="AO537"/>
      <c r="AP537"/>
      <c r="AQ537"/>
      <c r="AR537"/>
      <c r="AS537"/>
      <c r="AT537"/>
      <c r="AU537"/>
      <c r="AV537"/>
      <c r="AW537"/>
      <c r="AX537"/>
      <c r="AY537"/>
      <c r="BC537" s="10"/>
      <c r="BD537" s="10"/>
      <c r="BE537" s="10"/>
      <c r="BF537" s="10"/>
      <c r="BG537" s="10"/>
      <c r="BH537" s="10"/>
      <c r="BI537" s="10"/>
      <c r="BJ537" s="10"/>
    </row>
    <row r="538" spans="1:62" ht="9.75" customHeight="1">
      <c r="A538"/>
      <c r="B538"/>
      <c r="C538"/>
      <c r="D538"/>
      <c r="E538"/>
      <c r="F538"/>
      <c r="G538"/>
      <c r="H538"/>
      <c r="I538"/>
      <c r="J538"/>
      <c r="K538"/>
      <c r="L538"/>
      <c r="M538"/>
      <c r="N538"/>
      <c r="O538"/>
      <c r="P538"/>
      <c r="Q538"/>
      <c r="R538"/>
      <c r="S538"/>
      <c r="T538"/>
      <c r="U538"/>
      <c r="V538"/>
      <c r="W538"/>
      <c r="X538"/>
      <c r="Y538"/>
      <c r="Z538"/>
      <c r="AA538"/>
      <c r="AB538"/>
      <c r="AC538"/>
      <c r="AD538"/>
      <c r="AE538"/>
      <c r="AF538"/>
      <c r="AG538"/>
      <c r="AH538"/>
      <c r="AI538"/>
      <c r="AJ538"/>
      <c r="AK538"/>
      <c r="AL538"/>
      <c r="AM538"/>
      <c r="AN538"/>
      <c r="AO538"/>
      <c r="AP538"/>
      <c r="AQ538"/>
      <c r="AR538"/>
      <c r="AS538"/>
      <c r="AT538"/>
      <c r="AU538"/>
      <c r="AV538"/>
      <c r="AW538"/>
      <c r="AX538"/>
      <c r="AY538"/>
      <c r="BC538" s="10"/>
      <c r="BD538" s="10"/>
      <c r="BE538" s="10"/>
      <c r="BF538" s="10"/>
      <c r="BG538" s="10"/>
      <c r="BH538" s="10"/>
      <c r="BI538" s="10"/>
      <c r="BJ538" s="10"/>
    </row>
    <row r="539" spans="1:62" ht="9.75" customHeight="1">
      <c r="A539"/>
      <c r="B539"/>
      <c r="C539"/>
      <c r="D539"/>
      <c r="E539"/>
      <c r="F539"/>
      <c r="G539"/>
      <c r="H539"/>
      <c r="I539"/>
      <c r="J539"/>
      <c r="K539"/>
      <c r="L539"/>
      <c r="M539"/>
      <c r="N539"/>
      <c r="O539"/>
      <c r="P539"/>
      <c r="Q539"/>
      <c r="R539"/>
      <c r="S539"/>
      <c r="T539"/>
      <c r="U539"/>
      <c r="V539"/>
      <c r="W539"/>
      <c r="X539"/>
      <c r="Y539"/>
      <c r="Z539"/>
      <c r="AA539"/>
      <c r="AB539"/>
      <c r="AC539"/>
      <c r="AD539"/>
      <c r="AE539"/>
      <c r="AF539"/>
      <c r="AG539"/>
      <c r="AH539"/>
      <c r="AI539"/>
      <c r="AJ539"/>
      <c r="AK539"/>
      <c r="AL539"/>
      <c r="AM539"/>
      <c r="AN539"/>
      <c r="AO539"/>
      <c r="AP539"/>
      <c r="AQ539"/>
      <c r="AR539"/>
      <c r="AS539"/>
      <c r="AT539"/>
      <c r="AU539"/>
      <c r="AV539"/>
      <c r="AW539"/>
      <c r="AX539"/>
      <c r="AY539"/>
      <c r="BC539" s="10"/>
      <c r="BD539" s="10"/>
      <c r="BE539" s="10"/>
      <c r="BF539" s="10"/>
      <c r="BG539" s="10"/>
      <c r="BH539" s="10"/>
      <c r="BI539" s="10"/>
      <c r="BJ539" s="10"/>
    </row>
    <row r="540" spans="1:62" ht="9.75" customHeight="1">
      <c r="A540"/>
      <c r="B540"/>
      <c r="C540"/>
      <c r="D540"/>
      <c r="E540"/>
      <c r="F540"/>
      <c r="G540"/>
      <c r="H540"/>
      <c r="I540"/>
      <c r="J540"/>
      <c r="K540"/>
      <c r="L540"/>
      <c r="M540"/>
      <c r="N540"/>
      <c r="O540"/>
      <c r="P540"/>
      <c r="Q540"/>
      <c r="R540"/>
      <c r="S540"/>
      <c r="T540"/>
      <c r="U540"/>
      <c r="V540"/>
      <c r="W540"/>
      <c r="X540"/>
      <c r="Y540"/>
      <c r="Z540"/>
      <c r="AA540"/>
      <c r="AB540"/>
      <c r="AC540"/>
      <c r="AD540"/>
      <c r="AE540"/>
      <c r="AF540"/>
      <c r="AG540"/>
      <c r="AH540"/>
      <c r="AI540"/>
      <c r="AJ540"/>
      <c r="AK540"/>
      <c r="AL540"/>
      <c r="AM540"/>
      <c r="AN540"/>
      <c r="AO540"/>
      <c r="AP540"/>
      <c r="AQ540"/>
      <c r="AR540"/>
      <c r="AS540"/>
      <c r="AT540"/>
      <c r="AU540"/>
      <c r="AV540"/>
      <c r="AW540"/>
      <c r="AX540"/>
      <c r="AY540"/>
      <c r="BC540" s="10"/>
      <c r="BD540" s="10"/>
      <c r="BE540" s="10"/>
      <c r="BF540" s="10"/>
      <c r="BG540" s="10"/>
      <c r="BH540" s="10"/>
      <c r="BI540" s="10"/>
      <c r="BJ540" s="10"/>
    </row>
    <row r="541" spans="1:62" ht="9.75" customHeight="1">
      <c r="A541"/>
      <c r="B541"/>
      <c r="C541"/>
      <c r="D541"/>
      <c r="E541"/>
      <c r="F541"/>
      <c r="G541"/>
      <c r="H541"/>
      <c r="I541"/>
      <c r="J541"/>
      <c r="K541"/>
      <c r="L541"/>
      <c r="M541"/>
      <c r="N541"/>
      <c r="O541"/>
      <c r="P541"/>
      <c r="Q541"/>
      <c r="R541"/>
      <c r="S541"/>
      <c r="T541"/>
      <c r="U541"/>
      <c r="V541"/>
      <c r="W541"/>
      <c r="X541"/>
      <c r="Y541"/>
      <c r="Z541"/>
      <c r="AA541"/>
      <c r="AB541"/>
      <c r="AC541"/>
      <c r="AD541"/>
      <c r="AE541"/>
      <c r="AF541"/>
      <c r="AG541"/>
      <c r="AH541"/>
      <c r="AI541"/>
      <c r="AJ541"/>
      <c r="AK541"/>
      <c r="AL541"/>
      <c r="AM541"/>
      <c r="AN541"/>
      <c r="AO541"/>
      <c r="AP541"/>
      <c r="AQ541"/>
      <c r="AR541"/>
      <c r="AS541"/>
      <c r="AT541"/>
      <c r="AU541"/>
      <c r="AV541"/>
      <c r="AW541"/>
      <c r="AX541"/>
      <c r="AY541"/>
      <c r="BC541" s="10"/>
      <c r="BD541" s="10"/>
      <c r="BE541" s="10"/>
      <c r="BF541" s="10"/>
      <c r="BG541" s="10"/>
      <c r="BH541" s="10"/>
      <c r="BI541" s="10"/>
      <c r="BJ541" s="10"/>
    </row>
    <row r="542" spans="1:62" ht="9.75" customHeight="1">
      <c r="A542"/>
      <c r="B542"/>
      <c r="C542"/>
      <c r="D542"/>
      <c r="E542"/>
      <c r="F542"/>
      <c r="G542"/>
      <c r="H542"/>
      <c r="I542"/>
      <c r="J542"/>
      <c r="K542"/>
      <c r="L542"/>
      <c r="M542"/>
      <c r="N542"/>
      <c r="O542"/>
      <c r="P542"/>
      <c r="Q542"/>
      <c r="R542"/>
      <c r="S542"/>
      <c r="T542"/>
      <c r="U542"/>
      <c r="V542"/>
      <c r="W542"/>
      <c r="X542"/>
      <c r="Y542"/>
      <c r="Z542"/>
      <c r="AA542"/>
      <c r="AB542"/>
      <c r="AC542"/>
      <c r="AD542"/>
      <c r="AE542"/>
      <c r="AF542"/>
      <c r="AG542"/>
      <c r="AH542"/>
      <c r="AI542"/>
      <c r="AJ542"/>
      <c r="AK542"/>
      <c r="AL542"/>
      <c r="AM542"/>
      <c r="AN542"/>
      <c r="AO542"/>
      <c r="AP542"/>
      <c r="AQ542"/>
      <c r="AR542"/>
      <c r="AS542"/>
      <c r="AT542"/>
      <c r="AU542"/>
      <c r="AV542"/>
      <c r="AW542"/>
      <c r="AX542"/>
      <c r="AY542"/>
      <c r="BC542" s="10"/>
      <c r="BD542" s="10"/>
      <c r="BE542" s="10"/>
      <c r="BF542" s="10"/>
      <c r="BG542" s="10"/>
      <c r="BH542" s="10"/>
      <c r="BI542" s="10"/>
      <c r="BJ542" s="10"/>
    </row>
    <row r="543" spans="1:62" ht="9.75" customHeight="1">
      <c r="A543"/>
      <c r="B543"/>
      <c r="C543"/>
      <c r="D543"/>
      <c r="E543"/>
      <c r="F543"/>
      <c r="G543"/>
      <c r="H543"/>
      <c r="I543"/>
      <c r="J543"/>
      <c r="K543"/>
      <c r="L543"/>
      <c r="M543"/>
      <c r="N543"/>
      <c r="O543"/>
      <c r="P543"/>
      <c r="Q543"/>
      <c r="R543"/>
      <c r="S543"/>
      <c r="T543"/>
      <c r="U543"/>
      <c r="V543"/>
      <c r="W543"/>
      <c r="X543"/>
      <c r="Y543"/>
      <c r="Z543"/>
      <c r="AA543"/>
      <c r="AB543"/>
      <c r="AC543"/>
      <c r="AD543"/>
      <c r="AE543"/>
      <c r="AF543"/>
      <c r="AG543"/>
      <c r="AH543"/>
      <c r="AI543"/>
      <c r="AJ543"/>
      <c r="AK543"/>
      <c r="AL543"/>
      <c r="AM543"/>
      <c r="AN543"/>
      <c r="AO543"/>
      <c r="AP543"/>
      <c r="AQ543"/>
      <c r="AR543"/>
      <c r="AS543"/>
      <c r="AT543"/>
      <c r="AU543"/>
      <c r="AV543"/>
      <c r="AW543"/>
      <c r="AX543"/>
      <c r="AY543"/>
      <c r="BC543" s="10"/>
      <c r="BD543" s="10"/>
      <c r="BE543" s="10"/>
      <c r="BF543" s="10"/>
      <c r="BG543" s="10"/>
      <c r="BH543" s="10"/>
      <c r="BI543" s="10"/>
      <c r="BJ543" s="10"/>
    </row>
    <row r="544" spans="1:62" ht="9.75" customHeight="1">
      <c r="A544"/>
      <c r="B544"/>
      <c r="C544"/>
      <c r="D544"/>
      <c r="E544"/>
      <c r="F544"/>
      <c r="G544"/>
      <c r="H544"/>
      <c r="I544"/>
      <c r="J544"/>
      <c r="K544"/>
      <c r="L544"/>
      <c r="M544"/>
      <c r="N544"/>
      <c r="O544"/>
      <c r="P544"/>
      <c r="Q544"/>
      <c r="R544"/>
      <c r="S544"/>
      <c r="T544"/>
      <c r="U544"/>
      <c r="V544"/>
      <c r="W544"/>
      <c r="X544"/>
      <c r="Y544"/>
      <c r="Z544"/>
      <c r="AA544"/>
      <c r="AB544"/>
      <c r="AC544"/>
      <c r="AD544"/>
      <c r="AE544"/>
      <c r="AF544"/>
      <c r="AG544"/>
      <c r="AH544"/>
      <c r="AI544"/>
      <c r="AJ544"/>
      <c r="AK544"/>
      <c r="AL544"/>
      <c r="AM544"/>
      <c r="AN544"/>
      <c r="AO544"/>
      <c r="AP544"/>
      <c r="AQ544"/>
      <c r="AR544"/>
      <c r="AS544"/>
      <c r="AT544"/>
      <c r="AU544"/>
      <c r="AV544"/>
      <c r="AW544"/>
      <c r="AX544"/>
      <c r="AY544"/>
      <c r="BC544" s="10"/>
      <c r="BD544" s="10"/>
      <c r="BE544" s="10"/>
      <c r="BF544" s="10"/>
      <c r="BG544" s="10"/>
      <c r="BH544" s="10"/>
      <c r="BI544" s="10"/>
      <c r="BJ544" s="10"/>
    </row>
    <row r="545" spans="1:62" ht="9.75" customHeight="1">
      <c r="A545"/>
      <c r="B545"/>
      <c r="C545"/>
      <c r="D545"/>
      <c r="E545"/>
      <c r="F545"/>
      <c r="G545"/>
      <c r="H545"/>
      <c r="I545"/>
      <c r="J545"/>
      <c r="K545"/>
      <c r="L545"/>
      <c r="M545"/>
      <c r="N545"/>
      <c r="O545"/>
      <c r="P545"/>
      <c r="Q545"/>
      <c r="R545"/>
      <c r="S545"/>
      <c r="T545"/>
      <c r="U545"/>
      <c r="V545"/>
      <c r="W545"/>
      <c r="X545"/>
      <c r="Y545"/>
      <c r="Z545"/>
      <c r="AA545"/>
      <c r="AB545"/>
      <c r="AC545"/>
      <c r="AD545"/>
      <c r="AE545"/>
      <c r="AF545"/>
      <c r="AG545"/>
      <c r="AH545"/>
      <c r="AI545"/>
      <c r="AJ545"/>
      <c r="AK545"/>
      <c r="AL545"/>
      <c r="AM545"/>
      <c r="AN545"/>
      <c r="AO545"/>
      <c r="AP545"/>
      <c r="AQ545"/>
      <c r="AR545"/>
      <c r="AS545"/>
      <c r="AT545"/>
      <c r="AU545"/>
      <c r="AV545"/>
      <c r="AW545"/>
      <c r="AX545"/>
      <c r="AY545"/>
      <c r="BC545" s="10"/>
      <c r="BD545" s="10"/>
      <c r="BE545" s="10"/>
      <c r="BF545" s="10"/>
      <c r="BG545" s="10"/>
      <c r="BH545" s="10"/>
      <c r="BI545" s="10"/>
      <c r="BJ545" s="10"/>
    </row>
    <row r="546" spans="1:62" ht="9.75" customHeight="1">
      <c r="A546"/>
      <c r="B546"/>
      <c r="C546"/>
      <c r="D546"/>
      <c r="E546"/>
      <c r="F546"/>
      <c r="G546"/>
      <c r="H546"/>
      <c r="I546"/>
      <c r="J546"/>
      <c r="K546"/>
      <c r="L546"/>
      <c r="M546"/>
      <c r="N546"/>
      <c r="O546"/>
      <c r="P546"/>
      <c r="Q546"/>
      <c r="R546"/>
      <c r="S546"/>
      <c r="T546"/>
      <c r="U546"/>
      <c r="V546"/>
      <c r="W546"/>
      <c r="X546"/>
      <c r="Y546"/>
      <c r="Z546"/>
      <c r="AA546"/>
      <c r="AB546"/>
      <c r="AC546"/>
      <c r="AD546"/>
      <c r="AE546"/>
      <c r="AF546"/>
      <c r="AG546"/>
      <c r="AH546"/>
      <c r="AI546"/>
      <c r="AJ546"/>
      <c r="AK546"/>
      <c r="AL546"/>
      <c r="AM546"/>
      <c r="AN546"/>
      <c r="AO546"/>
      <c r="AP546"/>
      <c r="AQ546"/>
      <c r="AR546"/>
      <c r="AS546"/>
      <c r="AT546"/>
      <c r="AU546"/>
      <c r="AV546"/>
      <c r="AW546"/>
      <c r="AX546"/>
      <c r="AY546"/>
      <c r="BC546" s="10"/>
      <c r="BD546" s="10"/>
      <c r="BE546" s="10"/>
      <c r="BF546" s="10"/>
      <c r="BG546" s="10"/>
      <c r="BH546" s="10"/>
      <c r="BI546" s="10"/>
      <c r="BJ546" s="10"/>
    </row>
    <row r="547" spans="1:62" ht="9.75" customHeight="1">
      <c r="A547"/>
      <c r="B547"/>
      <c r="C547"/>
      <c r="D547"/>
      <c r="E547"/>
      <c r="F547"/>
      <c r="G547"/>
      <c r="H547"/>
      <c r="I547"/>
      <c r="J547"/>
      <c r="K547"/>
      <c r="L547"/>
      <c r="M547"/>
      <c r="N547"/>
      <c r="O547"/>
      <c r="P547"/>
      <c r="Q547"/>
      <c r="R547"/>
      <c r="S547"/>
      <c r="T547"/>
      <c r="U547"/>
      <c r="V547"/>
      <c r="W547"/>
      <c r="X547"/>
      <c r="Y547"/>
      <c r="Z547"/>
      <c r="AA547"/>
      <c r="AB547"/>
      <c r="AC547"/>
      <c r="AD547"/>
      <c r="AE547"/>
      <c r="AF547"/>
      <c r="AG547"/>
      <c r="AH547"/>
      <c r="AI547"/>
      <c r="AJ547"/>
      <c r="AK547"/>
      <c r="AL547"/>
      <c r="AM547"/>
      <c r="AN547"/>
      <c r="AO547"/>
      <c r="AP547"/>
      <c r="AQ547"/>
      <c r="AR547"/>
      <c r="AS547"/>
      <c r="AT547"/>
      <c r="AU547"/>
      <c r="AV547"/>
      <c r="AW547"/>
      <c r="AX547"/>
      <c r="AY547"/>
      <c r="BC547" s="10"/>
      <c r="BD547" s="10"/>
      <c r="BE547" s="10"/>
      <c r="BF547" s="10"/>
      <c r="BG547" s="10"/>
      <c r="BH547" s="10"/>
      <c r="BI547" s="10"/>
      <c r="BJ547" s="10"/>
    </row>
    <row r="548" spans="1:62" ht="9.75" customHeight="1">
      <c r="A548"/>
      <c r="B548"/>
      <c r="C548"/>
      <c r="D548"/>
      <c r="E548"/>
      <c r="F548"/>
      <c r="G548"/>
      <c r="H548"/>
      <c r="I548"/>
      <c r="J548"/>
      <c r="K548"/>
      <c r="L548"/>
      <c r="M548"/>
      <c r="N548"/>
      <c r="O548"/>
      <c r="P548"/>
      <c r="Q548"/>
      <c r="R548"/>
      <c r="S548"/>
      <c r="T548"/>
      <c r="U548"/>
      <c r="V548"/>
      <c r="W548"/>
      <c r="X548"/>
      <c r="Y548"/>
      <c r="Z548"/>
      <c r="AA548"/>
      <c r="AB548"/>
      <c r="AC548"/>
      <c r="AD548"/>
      <c r="AE548"/>
      <c r="AF548"/>
      <c r="AG548"/>
      <c r="AH548"/>
      <c r="AI548"/>
      <c r="AJ548"/>
      <c r="AK548"/>
      <c r="AL548"/>
      <c r="AM548"/>
      <c r="AN548"/>
      <c r="AO548"/>
      <c r="AP548"/>
      <c r="AQ548"/>
      <c r="AR548"/>
      <c r="AS548"/>
      <c r="AT548"/>
      <c r="AU548"/>
      <c r="AV548"/>
      <c r="AW548"/>
      <c r="AX548"/>
      <c r="AY548"/>
      <c r="BC548" s="10"/>
      <c r="BD548" s="10"/>
      <c r="BE548" s="10"/>
      <c r="BF548" s="10"/>
      <c r="BG548" s="10"/>
      <c r="BH548" s="10"/>
      <c r="BI548" s="10"/>
      <c r="BJ548" s="10"/>
    </row>
    <row r="549" spans="1:62" ht="9.75" customHeight="1">
      <c r="A549"/>
      <c r="B549"/>
      <c r="C549"/>
      <c r="D549"/>
      <c r="E549"/>
      <c r="F549"/>
      <c r="G549"/>
      <c r="H549"/>
      <c r="I549"/>
      <c r="J549"/>
      <c r="K549"/>
      <c r="L549"/>
      <c r="M549"/>
      <c r="N549"/>
      <c r="O549"/>
      <c r="P549"/>
      <c r="Q549"/>
      <c r="R549"/>
      <c r="S549"/>
      <c r="T549"/>
      <c r="U549"/>
      <c r="V549"/>
      <c r="W549"/>
      <c r="X549"/>
      <c r="Y549"/>
      <c r="Z549"/>
      <c r="AA549"/>
      <c r="AB549"/>
      <c r="AC549"/>
      <c r="AD549"/>
      <c r="AE549"/>
      <c r="AF549"/>
      <c r="AG549"/>
      <c r="AH549"/>
      <c r="AI549"/>
      <c r="AJ549"/>
      <c r="AK549"/>
      <c r="AL549"/>
      <c r="AM549"/>
      <c r="AN549"/>
      <c r="AO549"/>
      <c r="AP549"/>
      <c r="AQ549"/>
      <c r="AR549"/>
      <c r="AS549"/>
      <c r="AT549"/>
      <c r="AU549"/>
      <c r="AV549"/>
      <c r="AW549"/>
      <c r="AX549"/>
      <c r="AY549"/>
      <c r="BC549" s="10"/>
      <c r="BD549" s="10"/>
      <c r="BE549" s="10"/>
      <c r="BF549" s="10"/>
      <c r="BG549" s="10"/>
      <c r="BH549" s="10"/>
      <c r="BI549" s="10"/>
      <c r="BJ549" s="10"/>
    </row>
    <row r="550" spans="1:62" ht="9.75" customHeight="1">
      <c r="A550"/>
      <c r="B550"/>
      <c r="C550"/>
      <c r="D550"/>
      <c r="E550"/>
      <c r="F550"/>
      <c r="G550"/>
      <c r="H550"/>
      <c r="I550"/>
      <c r="J550"/>
      <c r="K550"/>
      <c r="L550"/>
      <c r="M550"/>
      <c r="N550"/>
      <c r="O550"/>
      <c r="P550"/>
      <c r="Q550"/>
      <c r="R550"/>
      <c r="S550"/>
      <c r="T550"/>
      <c r="U550"/>
      <c r="V550"/>
      <c r="W550"/>
      <c r="X550"/>
      <c r="Y550"/>
      <c r="Z550"/>
      <c r="AA550"/>
      <c r="AB550"/>
      <c r="AC550"/>
      <c r="AD550"/>
      <c r="AE550"/>
      <c r="AF550"/>
      <c r="AG550"/>
      <c r="AH550"/>
      <c r="AI550"/>
      <c r="AJ550"/>
      <c r="AK550"/>
      <c r="AL550"/>
      <c r="AM550"/>
      <c r="AN550"/>
      <c r="AO550"/>
      <c r="AP550"/>
      <c r="AQ550"/>
      <c r="AR550"/>
      <c r="AS550"/>
      <c r="AT550"/>
      <c r="AU550"/>
      <c r="AV550"/>
      <c r="AW550"/>
      <c r="AX550"/>
      <c r="AY550"/>
      <c r="BC550" s="10"/>
      <c r="BD550" s="10"/>
      <c r="BE550" s="10"/>
      <c r="BF550" s="10"/>
      <c r="BG550" s="10"/>
      <c r="BH550" s="10"/>
      <c r="BI550" s="10"/>
      <c r="BJ550" s="10"/>
    </row>
    <row r="551" spans="1:62" ht="9.75" customHeight="1">
      <c r="A551"/>
      <c r="B551"/>
      <c r="C551"/>
      <c r="D551"/>
      <c r="E551"/>
      <c r="F551"/>
      <c r="G551"/>
      <c r="H551"/>
      <c r="I551"/>
      <c r="J551"/>
      <c r="K551"/>
      <c r="L551"/>
      <c r="M551"/>
      <c r="N551"/>
      <c r="O551"/>
      <c r="P551"/>
      <c r="Q551"/>
      <c r="R551"/>
      <c r="S551"/>
      <c r="T551"/>
      <c r="U551"/>
      <c r="V551"/>
      <c r="W551"/>
      <c r="X551"/>
      <c r="Y551"/>
      <c r="Z551"/>
      <c r="AA551"/>
      <c r="AB551"/>
      <c r="AC551"/>
      <c r="AD551"/>
      <c r="AE551"/>
      <c r="AF551"/>
      <c r="AG551"/>
      <c r="AH551"/>
      <c r="AI551"/>
      <c r="AJ551"/>
      <c r="AK551"/>
      <c r="AL551"/>
      <c r="AM551"/>
      <c r="AN551"/>
      <c r="AO551"/>
      <c r="AP551"/>
      <c r="AQ551"/>
      <c r="AR551"/>
      <c r="AS551"/>
      <c r="AT551"/>
      <c r="AU551"/>
      <c r="AV551"/>
      <c r="AW551"/>
      <c r="AX551"/>
      <c r="AY551"/>
      <c r="BC551" s="10"/>
      <c r="BD551" s="10"/>
      <c r="BE551" s="10"/>
      <c r="BF551" s="10"/>
      <c r="BG551" s="10"/>
      <c r="BH551" s="10"/>
      <c r="BI551" s="10"/>
      <c r="BJ551" s="10"/>
    </row>
    <row r="552" spans="1:62" ht="9.75" customHeight="1">
      <c r="A552"/>
      <c r="B552"/>
      <c r="C552"/>
      <c r="D552"/>
      <c r="E552"/>
      <c r="F552"/>
      <c r="G552"/>
      <c r="H552"/>
      <c r="I552"/>
      <c r="J552"/>
      <c r="K552"/>
      <c r="L552"/>
      <c r="M552"/>
      <c r="N552"/>
      <c r="O552"/>
      <c r="P552"/>
      <c r="Q552"/>
      <c r="R552"/>
      <c r="S552"/>
      <c r="T552"/>
      <c r="U552"/>
      <c r="V552"/>
      <c r="W552"/>
      <c r="X552"/>
      <c r="Y552"/>
      <c r="Z552"/>
      <c r="AA552"/>
      <c r="AB552"/>
      <c r="AC552"/>
      <c r="AD552"/>
      <c r="AE552"/>
      <c r="AF552"/>
      <c r="AG552"/>
      <c r="AH552"/>
      <c r="AI552"/>
      <c r="AJ552"/>
      <c r="AK552"/>
      <c r="AL552"/>
      <c r="AM552"/>
      <c r="AN552"/>
      <c r="AO552"/>
      <c r="AP552"/>
      <c r="AQ552"/>
      <c r="AR552"/>
      <c r="AS552"/>
      <c r="AT552"/>
      <c r="AU552"/>
      <c r="AV552"/>
      <c r="AW552"/>
      <c r="AX552"/>
      <c r="AY552"/>
      <c r="BC552" s="10"/>
      <c r="BD552" s="10"/>
      <c r="BE552" s="10"/>
      <c r="BF552" s="10"/>
      <c r="BG552" s="10"/>
      <c r="BH552" s="10"/>
      <c r="BI552" s="10"/>
      <c r="BJ552" s="10"/>
    </row>
    <row r="553" spans="1:62" ht="9.75" customHeight="1">
      <c r="A553"/>
      <c r="B553"/>
      <c r="C553"/>
      <c r="D553"/>
      <c r="E553"/>
      <c r="F553"/>
      <c r="G553"/>
      <c r="H553"/>
      <c r="I553"/>
      <c r="J553"/>
      <c r="K553"/>
      <c r="L553"/>
      <c r="M553"/>
      <c r="N553"/>
      <c r="O553"/>
      <c r="P553"/>
      <c r="Q553"/>
      <c r="R553"/>
      <c r="S553"/>
      <c r="T553"/>
      <c r="U553"/>
      <c r="V553"/>
      <c r="W553"/>
      <c r="X553"/>
      <c r="Y553"/>
      <c r="Z553"/>
      <c r="AA553"/>
      <c r="AB553"/>
      <c r="AC553"/>
      <c r="AD553"/>
      <c r="AE553"/>
      <c r="AF553"/>
      <c r="AG553"/>
      <c r="AH553"/>
      <c r="AI553"/>
      <c r="AJ553"/>
      <c r="AK553"/>
      <c r="AL553"/>
      <c r="AM553"/>
      <c r="AN553"/>
      <c r="AO553"/>
      <c r="AP553"/>
      <c r="AQ553"/>
      <c r="AR553"/>
      <c r="AS553"/>
      <c r="AT553"/>
      <c r="AU553"/>
      <c r="AV553"/>
      <c r="AW553"/>
      <c r="AX553"/>
      <c r="AY553"/>
      <c r="BC553" s="10"/>
      <c r="BD553" s="10"/>
      <c r="BE553" s="10"/>
      <c r="BF553" s="10"/>
      <c r="BG553" s="10"/>
      <c r="BH553" s="10"/>
      <c r="BI553" s="10"/>
      <c r="BJ553" s="10"/>
    </row>
    <row r="554" spans="1:62" ht="9.75" customHeight="1">
      <c r="A554"/>
      <c r="B554"/>
      <c r="C554"/>
      <c r="D554"/>
      <c r="E554"/>
      <c r="F554"/>
      <c r="G554"/>
      <c r="H554"/>
      <c r="I554"/>
      <c r="J554"/>
      <c r="K554"/>
      <c r="L554"/>
      <c r="M554"/>
      <c r="N554"/>
      <c r="O554"/>
      <c r="P554"/>
      <c r="Q554"/>
      <c r="R554"/>
      <c r="S554"/>
      <c r="T554"/>
      <c r="U554"/>
      <c r="V554"/>
      <c r="W554"/>
      <c r="X554"/>
      <c r="Y554"/>
      <c r="Z554"/>
      <c r="AA554"/>
      <c r="AB554"/>
      <c r="AC554"/>
      <c r="AD554"/>
      <c r="AE554"/>
      <c r="AF554"/>
      <c r="AG554"/>
      <c r="AH554"/>
      <c r="AI554"/>
      <c r="AJ554"/>
      <c r="AK554"/>
      <c r="AL554"/>
      <c r="AM554"/>
      <c r="AN554"/>
      <c r="AO554"/>
      <c r="AP554"/>
      <c r="AQ554"/>
      <c r="AR554"/>
      <c r="AS554"/>
      <c r="AT554"/>
      <c r="AU554"/>
      <c r="AV554"/>
      <c r="AW554"/>
      <c r="AX554"/>
      <c r="AY554"/>
      <c r="BC554" s="10"/>
      <c r="BD554" s="10"/>
      <c r="BE554" s="10"/>
      <c r="BF554" s="10"/>
      <c r="BG554" s="10"/>
      <c r="BH554" s="10"/>
      <c r="BI554" s="10"/>
      <c r="BJ554" s="10"/>
    </row>
    <row r="555" spans="1:62" ht="9.75" customHeight="1">
      <c r="A555"/>
      <c r="B555"/>
      <c r="C555"/>
      <c r="D555"/>
      <c r="E555"/>
      <c r="F555"/>
      <c r="G555"/>
      <c r="H555"/>
      <c r="I555"/>
      <c r="J555"/>
      <c r="K555"/>
      <c r="L555"/>
      <c r="M555"/>
      <c r="N555"/>
      <c r="O555"/>
      <c r="P555"/>
      <c r="Q555"/>
      <c r="R555"/>
      <c r="S555"/>
      <c r="T555"/>
      <c r="U555"/>
      <c r="V555"/>
      <c r="W555"/>
      <c r="X555"/>
      <c r="Y555"/>
      <c r="Z555"/>
      <c r="AA555"/>
      <c r="AB555"/>
      <c r="AC555"/>
      <c r="AD555"/>
      <c r="AE555"/>
      <c r="AF555"/>
      <c r="AG555"/>
      <c r="AH555"/>
      <c r="AI555"/>
      <c r="AJ555"/>
      <c r="AK555"/>
      <c r="AL555"/>
      <c r="AM555"/>
      <c r="AN555"/>
      <c r="AO555"/>
      <c r="AP555"/>
      <c r="AQ555"/>
      <c r="AR555"/>
      <c r="AS555"/>
      <c r="AT555"/>
      <c r="AU555"/>
      <c r="AV555"/>
      <c r="AW555"/>
      <c r="AX555"/>
      <c r="AY555"/>
      <c r="BC555" s="10"/>
      <c r="BD555" s="10"/>
      <c r="BE555" s="10"/>
      <c r="BF555" s="10"/>
      <c r="BG555" s="10"/>
      <c r="BH555" s="10"/>
      <c r="BI555" s="10"/>
      <c r="BJ555" s="10"/>
    </row>
    <row r="556" spans="1:62" ht="9.75" customHeight="1">
      <c r="A556"/>
      <c r="B556"/>
      <c r="C556"/>
      <c r="D556"/>
      <c r="E556"/>
      <c r="F556"/>
      <c r="G556"/>
      <c r="H556"/>
      <c r="I556"/>
      <c r="J556"/>
      <c r="K556"/>
      <c r="L556"/>
      <c r="M556"/>
      <c r="N556"/>
      <c r="O556"/>
      <c r="P556"/>
      <c r="Q556"/>
      <c r="R556"/>
      <c r="S556"/>
      <c r="T556"/>
      <c r="U556"/>
      <c r="V556"/>
      <c r="W556"/>
      <c r="X556"/>
      <c r="Y556"/>
      <c r="Z556"/>
      <c r="AA556"/>
      <c r="AB556"/>
      <c r="AC556"/>
      <c r="AD556"/>
      <c r="AE556"/>
      <c r="AF556"/>
      <c r="AG556"/>
      <c r="AH556"/>
      <c r="AI556"/>
      <c r="AJ556"/>
      <c r="AK556"/>
      <c r="AL556"/>
      <c r="AM556"/>
      <c r="AN556"/>
      <c r="AO556"/>
      <c r="AP556"/>
      <c r="AQ556"/>
      <c r="AR556"/>
      <c r="AS556"/>
      <c r="AT556"/>
      <c r="AU556"/>
      <c r="AV556"/>
      <c r="AW556"/>
      <c r="AX556"/>
      <c r="AY556"/>
      <c r="BC556" s="10"/>
      <c r="BD556" s="10"/>
      <c r="BE556" s="10"/>
      <c r="BF556" s="10"/>
      <c r="BG556" s="10"/>
      <c r="BH556" s="10"/>
      <c r="BI556" s="10"/>
      <c r="BJ556" s="10"/>
    </row>
    <row r="557" spans="1:62" ht="9.75" customHeight="1">
      <c r="A557"/>
      <c r="B557"/>
      <c r="C557"/>
      <c r="D557"/>
      <c r="E557"/>
      <c r="F557"/>
      <c r="G557"/>
      <c r="H557"/>
      <c r="I557"/>
      <c r="J557"/>
      <c r="K557"/>
      <c r="L557"/>
      <c r="M557"/>
      <c r="N557"/>
      <c r="O557"/>
      <c r="P557"/>
      <c r="Q557"/>
      <c r="R557"/>
      <c r="S557"/>
      <c r="T557"/>
      <c r="U557"/>
      <c r="V557"/>
      <c r="W557"/>
      <c r="X557"/>
      <c r="Y557"/>
      <c r="Z557"/>
      <c r="AA557"/>
      <c r="AB557"/>
      <c r="AC557"/>
      <c r="AD557"/>
      <c r="AE557"/>
      <c r="AF557"/>
      <c r="AG557"/>
      <c r="AH557"/>
      <c r="AI557"/>
      <c r="AJ557"/>
      <c r="AK557"/>
      <c r="AL557"/>
      <c r="AM557"/>
      <c r="AN557"/>
      <c r="AO557"/>
      <c r="AP557"/>
      <c r="AQ557"/>
      <c r="AR557"/>
      <c r="AS557"/>
      <c r="AT557"/>
      <c r="AU557"/>
      <c r="AV557"/>
      <c r="AW557"/>
      <c r="AX557"/>
      <c r="AY557"/>
      <c r="BC557" s="10"/>
      <c r="BD557" s="10"/>
      <c r="BE557" s="10"/>
      <c r="BF557" s="10"/>
      <c r="BG557" s="10"/>
      <c r="BH557" s="10"/>
      <c r="BI557" s="10"/>
      <c r="BJ557" s="10"/>
    </row>
    <row r="558" spans="1:62" ht="9.75" customHeight="1">
      <c r="A558"/>
      <c r="B558"/>
      <c r="C558"/>
      <c r="D558"/>
      <c r="E558"/>
      <c r="F558"/>
      <c r="G558"/>
      <c r="H558"/>
      <c r="I558"/>
      <c r="J558"/>
      <c r="K558"/>
      <c r="L558"/>
      <c r="M558"/>
      <c r="N558"/>
      <c r="O558"/>
      <c r="P558"/>
      <c r="Q558"/>
      <c r="R558"/>
      <c r="S558"/>
      <c r="T558"/>
      <c r="U558"/>
      <c r="V558"/>
      <c r="W558"/>
      <c r="X558"/>
      <c r="Y558"/>
      <c r="Z558"/>
      <c r="AA558"/>
      <c r="AB558"/>
      <c r="AC558"/>
      <c r="AD558"/>
      <c r="AE558"/>
      <c r="AF558"/>
      <c r="AG558"/>
      <c r="AH558"/>
      <c r="AI558"/>
      <c r="AJ558"/>
      <c r="AK558"/>
      <c r="AL558"/>
      <c r="AM558"/>
      <c r="AN558"/>
      <c r="AO558"/>
      <c r="AP558"/>
      <c r="AQ558"/>
      <c r="AR558"/>
      <c r="AS558"/>
      <c r="AT558"/>
      <c r="AU558"/>
      <c r="AV558"/>
      <c r="AW558"/>
      <c r="AX558"/>
      <c r="AY558"/>
      <c r="BC558" s="10"/>
      <c r="BD558" s="10"/>
      <c r="BE558" s="10"/>
      <c r="BF558" s="10"/>
      <c r="BG558" s="10"/>
      <c r="BH558" s="10"/>
      <c r="BI558" s="10"/>
      <c r="BJ558" s="10"/>
    </row>
    <row r="559" spans="1:62" ht="9.75" customHeight="1">
      <c r="A559"/>
      <c r="B559"/>
      <c r="C559"/>
      <c r="D559"/>
      <c r="E559"/>
      <c r="F559"/>
      <c r="G559"/>
      <c r="H559"/>
      <c r="I559"/>
      <c r="J559"/>
      <c r="K559"/>
      <c r="L559"/>
      <c r="M559"/>
      <c r="N559"/>
      <c r="O559"/>
      <c r="P559"/>
      <c r="Q559"/>
      <c r="R559"/>
      <c r="S559"/>
      <c r="T559"/>
      <c r="U559"/>
      <c r="V559"/>
      <c r="W559"/>
      <c r="X559"/>
      <c r="Y559"/>
      <c r="Z559"/>
      <c r="AA559"/>
      <c r="AB559"/>
      <c r="AC559"/>
      <c r="AD559"/>
      <c r="AE559"/>
      <c r="AF559"/>
      <c r="AG559"/>
      <c r="AH559"/>
      <c r="AI559"/>
      <c r="AJ559"/>
      <c r="AK559"/>
      <c r="AL559"/>
      <c r="AM559"/>
      <c r="AN559"/>
      <c r="AO559"/>
      <c r="AP559"/>
      <c r="AQ559"/>
      <c r="AR559"/>
      <c r="AS559"/>
      <c r="AT559"/>
      <c r="AU559"/>
      <c r="AV559"/>
      <c r="AW559"/>
      <c r="AX559"/>
      <c r="AY559"/>
      <c r="BC559" s="10"/>
      <c r="BD559" s="10"/>
      <c r="BE559" s="10"/>
      <c r="BF559" s="10"/>
      <c r="BG559" s="10"/>
      <c r="BH559" s="10"/>
      <c r="BI559" s="10"/>
      <c r="BJ559" s="10"/>
    </row>
    <row r="560" spans="1:62" ht="9.75" customHeight="1">
      <c r="A560"/>
      <c r="B560"/>
      <c r="C560"/>
      <c r="D560"/>
      <c r="E560"/>
      <c r="F560"/>
      <c r="G560"/>
      <c r="H560"/>
      <c r="I560"/>
      <c r="J560"/>
      <c r="K560"/>
      <c r="L560"/>
      <c r="M560"/>
      <c r="N560"/>
      <c r="O560"/>
      <c r="P560"/>
      <c r="Q560"/>
      <c r="R560"/>
      <c r="S560"/>
      <c r="T560"/>
      <c r="U560"/>
      <c r="V560"/>
      <c r="W560"/>
      <c r="X560"/>
      <c r="Y560"/>
      <c r="Z560"/>
      <c r="AA560"/>
      <c r="AB560"/>
      <c r="AC560"/>
      <c r="AD560"/>
      <c r="AE560"/>
      <c r="AF560"/>
      <c r="AG560"/>
      <c r="AH560"/>
      <c r="AI560"/>
      <c r="AJ560"/>
      <c r="AK560"/>
      <c r="AL560"/>
      <c r="AM560"/>
      <c r="AN560"/>
      <c r="AO560"/>
      <c r="AP560"/>
      <c r="AQ560"/>
      <c r="AR560"/>
      <c r="AS560"/>
      <c r="AT560"/>
      <c r="AU560"/>
      <c r="AV560"/>
      <c r="AW560"/>
      <c r="AX560"/>
      <c r="AY560"/>
      <c r="BC560" s="10"/>
      <c r="BD560" s="10"/>
      <c r="BE560" s="10"/>
      <c r="BF560" s="10"/>
      <c r="BG560" s="10"/>
      <c r="BH560" s="10"/>
      <c r="BI560" s="10"/>
      <c r="BJ560" s="10"/>
    </row>
    <row r="561" spans="1:62" ht="9.75" customHeight="1">
      <c r="A561"/>
      <c r="B561"/>
      <c r="C561"/>
      <c r="D561"/>
      <c r="E561"/>
      <c r="F561"/>
      <c r="G561"/>
      <c r="H561"/>
      <c r="I561"/>
      <c r="J561"/>
      <c r="K561"/>
      <c r="L561"/>
      <c r="M561"/>
      <c r="N561"/>
      <c r="O561"/>
      <c r="P561"/>
      <c r="Q561"/>
      <c r="R561"/>
      <c r="S561"/>
      <c r="T561"/>
      <c r="U561"/>
      <c r="V561"/>
      <c r="W561"/>
      <c r="X561"/>
      <c r="Y561"/>
      <c r="Z561"/>
      <c r="AA561"/>
      <c r="AB561"/>
      <c r="AC561"/>
      <c r="AD561"/>
      <c r="AE561"/>
      <c r="AF561"/>
      <c r="AG561"/>
      <c r="AH561"/>
      <c r="AI561"/>
      <c r="AJ561"/>
      <c r="AK561"/>
      <c r="AL561"/>
      <c r="AM561"/>
      <c r="AN561"/>
      <c r="AO561"/>
      <c r="AP561"/>
      <c r="AQ561"/>
      <c r="AR561"/>
      <c r="AS561"/>
      <c r="AT561"/>
      <c r="AU561"/>
      <c r="AV561"/>
      <c r="AW561"/>
      <c r="AX561"/>
      <c r="AY561"/>
      <c r="BC561" s="10"/>
      <c r="BD561" s="10"/>
      <c r="BE561" s="10"/>
      <c r="BF561" s="10"/>
      <c r="BG561" s="10"/>
      <c r="BH561" s="10"/>
      <c r="BI561" s="10"/>
      <c r="BJ561" s="10"/>
    </row>
    <row r="562" spans="1:62" ht="9.75" customHeight="1">
      <c r="A562"/>
      <c r="B562"/>
      <c r="C562"/>
      <c r="D562"/>
      <c r="E562"/>
      <c r="F562"/>
      <c r="G562"/>
      <c r="H562"/>
      <c r="I562"/>
      <c r="J562"/>
      <c r="K562"/>
      <c r="L562"/>
      <c r="M562"/>
      <c r="N562"/>
      <c r="O562"/>
      <c r="P562"/>
      <c r="Q562"/>
      <c r="R562"/>
      <c r="S562"/>
      <c r="T562"/>
      <c r="U562"/>
      <c r="V562"/>
      <c r="W562"/>
      <c r="X562"/>
      <c r="Y562"/>
      <c r="Z562"/>
      <c r="AA562"/>
      <c r="AB562"/>
      <c r="AC562"/>
      <c r="AD562"/>
      <c r="AE562"/>
      <c r="AF562"/>
      <c r="AG562"/>
      <c r="AH562"/>
      <c r="AI562"/>
      <c r="AJ562"/>
      <c r="AK562"/>
      <c r="AL562"/>
      <c r="AM562"/>
      <c r="AN562"/>
      <c r="AO562"/>
      <c r="AP562"/>
      <c r="AQ562"/>
      <c r="AR562"/>
      <c r="AS562"/>
      <c r="AT562"/>
      <c r="AU562"/>
      <c r="AV562"/>
      <c r="AW562"/>
      <c r="AX562"/>
      <c r="AY562"/>
      <c r="BC562" s="10"/>
      <c r="BD562" s="10"/>
      <c r="BE562" s="10"/>
      <c r="BF562" s="10"/>
      <c r="BG562" s="10"/>
      <c r="BH562" s="10"/>
      <c r="BI562" s="10"/>
      <c r="BJ562" s="10"/>
    </row>
    <row r="563" spans="1:62" ht="9.75" customHeight="1">
      <c r="A563"/>
      <c r="B563"/>
      <c r="C563"/>
      <c r="D563"/>
      <c r="E563"/>
      <c r="F563"/>
      <c r="G563"/>
      <c r="H563"/>
      <c r="I563"/>
      <c r="J563"/>
      <c r="K563"/>
      <c r="L563"/>
      <c r="M563"/>
      <c r="N563"/>
      <c r="O563"/>
      <c r="P563"/>
      <c r="Q563"/>
      <c r="R563"/>
      <c r="S563"/>
      <c r="T563"/>
      <c r="U563"/>
      <c r="V563"/>
      <c r="W563"/>
      <c r="X563"/>
      <c r="Y563"/>
      <c r="Z563"/>
      <c r="AA563"/>
      <c r="AB563"/>
      <c r="AC563"/>
      <c r="AD563"/>
      <c r="AE563"/>
      <c r="AF563"/>
      <c r="AG563"/>
      <c r="AH563"/>
      <c r="AI563"/>
      <c r="AJ563"/>
      <c r="AK563"/>
      <c r="AL563"/>
      <c r="AM563"/>
      <c r="AN563"/>
      <c r="AO563"/>
      <c r="AP563"/>
      <c r="AQ563"/>
      <c r="AR563"/>
      <c r="AS563"/>
      <c r="AT563"/>
      <c r="AU563"/>
      <c r="AV563"/>
      <c r="AW563"/>
      <c r="AX563"/>
      <c r="AY563"/>
      <c r="BC563" s="10"/>
      <c r="BD563" s="10"/>
      <c r="BE563" s="10"/>
      <c r="BF563" s="10"/>
      <c r="BG563" s="10"/>
      <c r="BH563" s="10"/>
      <c r="BI563" s="10"/>
      <c r="BJ563" s="10"/>
    </row>
    <row r="564" spans="1:62" ht="9.75" customHeight="1">
      <c r="A564"/>
      <c r="B564"/>
      <c r="C564"/>
      <c r="D564"/>
      <c r="E564"/>
      <c r="F564"/>
      <c r="G564"/>
      <c r="H564"/>
      <c r="I564"/>
      <c r="J564"/>
      <c r="K564"/>
      <c r="L564"/>
      <c r="M564"/>
      <c r="N564"/>
      <c r="O564"/>
      <c r="P564"/>
      <c r="Q564"/>
      <c r="R564"/>
      <c r="S564"/>
      <c r="T564"/>
      <c r="U564"/>
      <c r="V564"/>
      <c r="W564"/>
      <c r="X564"/>
      <c r="Y564"/>
      <c r="Z564"/>
      <c r="AA564"/>
      <c r="AB564"/>
      <c r="AC564"/>
      <c r="AD564"/>
      <c r="AE564"/>
      <c r="AF564"/>
      <c r="AG564"/>
      <c r="AH564"/>
      <c r="AI564"/>
      <c r="AJ564"/>
      <c r="AK564"/>
      <c r="AL564"/>
      <c r="AM564"/>
      <c r="AN564"/>
      <c r="AO564"/>
      <c r="AP564"/>
      <c r="AQ564"/>
      <c r="AR564"/>
      <c r="AS564"/>
      <c r="AT564"/>
      <c r="AU564"/>
      <c r="AV564"/>
      <c r="AW564"/>
      <c r="AX564"/>
      <c r="AY564"/>
      <c r="BC564" s="10"/>
      <c r="BD564" s="10"/>
      <c r="BE564" s="10"/>
      <c r="BF564" s="10"/>
      <c r="BG564" s="10"/>
      <c r="BH564" s="10"/>
      <c r="BI564" s="10"/>
      <c r="BJ564" s="10"/>
    </row>
    <row r="565" spans="1:62" ht="9.75" customHeight="1">
      <c r="A565"/>
      <c r="B565"/>
      <c r="C565"/>
      <c r="D565"/>
      <c r="E565"/>
      <c r="F565"/>
      <c r="G565"/>
      <c r="H565"/>
      <c r="I565"/>
      <c r="J565"/>
      <c r="K565"/>
      <c r="L565"/>
      <c r="M565"/>
      <c r="N565"/>
      <c r="O565"/>
      <c r="P565"/>
      <c r="Q565"/>
      <c r="R565"/>
      <c r="S565"/>
      <c r="T565"/>
      <c r="U565"/>
      <c r="V565"/>
      <c r="W565"/>
      <c r="X565"/>
      <c r="Y565"/>
      <c r="Z565"/>
      <c r="AA565"/>
      <c r="AB565"/>
      <c r="AC565"/>
      <c r="AD565"/>
      <c r="AE565"/>
      <c r="AF565"/>
      <c r="AG565"/>
      <c r="AH565"/>
      <c r="AI565"/>
      <c r="AJ565"/>
      <c r="AK565"/>
      <c r="AL565"/>
      <c r="AM565"/>
      <c r="AN565"/>
      <c r="AO565"/>
      <c r="AP565"/>
      <c r="AQ565"/>
      <c r="AR565"/>
      <c r="AS565"/>
      <c r="AT565"/>
      <c r="AU565"/>
      <c r="AV565"/>
      <c r="AW565"/>
      <c r="AX565"/>
      <c r="AY565"/>
      <c r="BC565" s="10"/>
      <c r="BD565" s="10"/>
      <c r="BE565" s="10"/>
      <c r="BF565" s="10"/>
      <c r="BG565" s="10"/>
      <c r="BH565" s="10"/>
      <c r="BI565" s="10"/>
      <c r="BJ565" s="10"/>
    </row>
    <row r="566" spans="1:62" ht="9.75" customHeight="1">
      <c r="A566"/>
      <c r="B566"/>
      <c r="C566"/>
      <c r="D566"/>
      <c r="E566"/>
      <c r="F566"/>
      <c r="G566"/>
      <c r="H566"/>
      <c r="I566"/>
      <c r="J566"/>
      <c r="K566"/>
      <c r="L566"/>
      <c r="M566"/>
      <c r="N566"/>
      <c r="O566"/>
      <c r="P566"/>
      <c r="Q566"/>
      <c r="R566"/>
      <c r="S566"/>
      <c r="T566"/>
      <c r="U566"/>
      <c r="V566"/>
      <c r="W566"/>
      <c r="X566"/>
      <c r="Y566"/>
      <c r="Z566"/>
      <c r="AA566"/>
      <c r="AB566"/>
      <c r="AC566"/>
      <c r="AD566"/>
      <c r="AE566"/>
      <c r="AF566"/>
      <c r="AG566"/>
      <c r="AH566"/>
      <c r="AI566"/>
      <c r="AJ566"/>
      <c r="AK566"/>
      <c r="AL566"/>
      <c r="AM566"/>
      <c r="AN566"/>
      <c r="AO566"/>
      <c r="AP566"/>
      <c r="AQ566"/>
      <c r="AR566"/>
      <c r="AS566"/>
      <c r="AT566"/>
      <c r="AU566"/>
      <c r="AV566"/>
      <c r="AW566"/>
      <c r="AX566"/>
      <c r="AY566"/>
      <c r="BC566" s="10"/>
      <c r="BD566" s="10"/>
      <c r="BE566" s="10"/>
      <c r="BF566" s="10"/>
      <c r="BG566" s="10"/>
      <c r="BH566" s="10"/>
      <c r="BI566" s="10"/>
      <c r="BJ566" s="10"/>
    </row>
    <row r="567" spans="1:62" ht="9.75" customHeight="1">
      <c r="A567"/>
      <c r="B567"/>
      <c r="C567"/>
      <c r="D567"/>
      <c r="E567"/>
      <c r="F567"/>
      <c r="G567"/>
      <c r="H567"/>
      <c r="I567"/>
      <c r="J567"/>
      <c r="K567"/>
      <c r="L567"/>
      <c r="M567"/>
      <c r="N567"/>
      <c r="O567"/>
      <c r="P567"/>
      <c r="Q567"/>
      <c r="R567"/>
      <c r="S567"/>
      <c r="T567"/>
      <c r="U567"/>
      <c r="V567"/>
      <c r="W567"/>
      <c r="X567"/>
      <c r="Y567"/>
      <c r="Z567"/>
      <c r="AA567"/>
      <c r="AB567"/>
      <c r="AC567"/>
      <c r="AD567"/>
      <c r="AE567"/>
      <c r="AF567"/>
      <c r="AG567"/>
      <c r="AH567"/>
      <c r="AI567"/>
      <c r="AJ567"/>
      <c r="AK567"/>
      <c r="AL567"/>
      <c r="AM567"/>
      <c r="AN567"/>
      <c r="AO567"/>
      <c r="AP567"/>
      <c r="AQ567"/>
      <c r="AR567"/>
      <c r="AS567"/>
      <c r="AT567"/>
      <c r="AU567"/>
      <c r="AV567"/>
      <c r="AW567"/>
      <c r="AX567"/>
      <c r="AY567"/>
      <c r="BC567" s="10"/>
      <c r="BD567" s="10"/>
      <c r="BE567" s="10"/>
      <c r="BF567" s="10"/>
      <c r="BG567" s="10"/>
      <c r="BH567" s="10"/>
      <c r="BI567" s="10"/>
      <c r="BJ567" s="10"/>
    </row>
    <row r="568" spans="1:62" ht="9.75" customHeight="1">
      <c r="A568"/>
      <c r="B568"/>
      <c r="C568"/>
      <c r="D568"/>
      <c r="E568"/>
      <c r="F568"/>
      <c r="G568"/>
      <c r="H568"/>
      <c r="I568"/>
      <c r="J568"/>
      <c r="K568"/>
      <c r="L568"/>
      <c r="M568"/>
      <c r="N568"/>
      <c r="O568"/>
      <c r="P568"/>
      <c r="Q568"/>
      <c r="R568"/>
      <c r="S568"/>
      <c r="T568"/>
      <c r="U568"/>
      <c r="V568"/>
      <c r="W568"/>
      <c r="X568"/>
      <c r="Y568"/>
      <c r="Z568"/>
      <c r="AA568"/>
      <c r="AB568"/>
      <c r="AC568"/>
      <c r="AD568"/>
      <c r="AE568"/>
      <c r="AF568"/>
      <c r="AG568"/>
      <c r="AH568"/>
      <c r="AI568"/>
      <c r="AJ568"/>
      <c r="AK568"/>
      <c r="AL568"/>
      <c r="AM568"/>
      <c r="AN568"/>
      <c r="AO568"/>
      <c r="AP568"/>
      <c r="AQ568"/>
      <c r="AR568"/>
      <c r="AS568"/>
      <c r="AT568"/>
      <c r="AU568"/>
      <c r="AV568"/>
      <c r="AW568"/>
      <c r="AX568"/>
      <c r="AY568"/>
      <c r="BC568" s="10"/>
      <c r="BD568" s="10"/>
      <c r="BE568" s="10"/>
      <c r="BF568" s="10"/>
      <c r="BG568" s="10"/>
      <c r="BH568" s="10"/>
      <c r="BI568" s="10"/>
      <c r="BJ568" s="10"/>
    </row>
    <row r="569" spans="1:62" ht="9.75" customHeight="1">
      <c r="A569"/>
      <c r="B569"/>
      <c r="C569"/>
      <c r="D569"/>
      <c r="E569"/>
      <c r="F569"/>
      <c r="G569"/>
      <c r="H569"/>
      <c r="I569"/>
      <c r="J569"/>
      <c r="K569"/>
      <c r="L569"/>
      <c r="M569"/>
      <c r="N569"/>
      <c r="O569"/>
      <c r="P569"/>
      <c r="Q569"/>
      <c r="R569"/>
      <c r="S569"/>
      <c r="T569"/>
      <c r="U569"/>
      <c r="V569"/>
      <c r="W569"/>
      <c r="X569"/>
      <c r="Y569"/>
      <c r="Z569"/>
      <c r="AA569"/>
      <c r="AB569"/>
      <c r="AC569"/>
      <c r="AD569"/>
      <c r="AE569"/>
      <c r="AF569"/>
      <c r="AG569"/>
      <c r="AH569"/>
      <c r="AI569"/>
      <c r="AJ569"/>
      <c r="AK569"/>
      <c r="AL569"/>
      <c r="AM569"/>
      <c r="AN569"/>
      <c r="AO569"/>
      <c r="AP569"/>
      <c r="AQ569"/>
      <c r="AR569"/>
      <c r="AS569"/>
      <c r="AT569"/>
      <c r="AU569"/>
      <c r="AV569"/>
      <c r="AW569"/>
      <c r="AX569"/>
      <c r="AY569"/>
      <c r="BC569" s="10"/>
      <c r="BD569" s="10"/>
      <c r="BE569" s="10"/>
      <c r="BF569" s="10"/>
      <c r="BG569" s="10"/>
      <c r="BH569" s="10"/>
      <c r="BI569" s="10"/>
      <c r="BJ569" s="10"/>
    </row>
    <row r="570" spans="1:62" ht="9.75" customHeight="1">
      <c r="A570"/>
      <c r="B570"/>
      <c r="C570"/>
      <c r="D570"/>
      <c r="E570"/>
      <c r="F570"/>
      <c r="G570"/>
      <c r="H570"/>
      <c r="I570"/>
      <c r="J570"/>
      <c r="K570"/>
      <c r="L570"/>
      <c r="M570"/>
      <c r="N570"/>
      <c r="O570"/>
      <c r="P570"/>
      <c r="Q570"/>
      <c r="R570"/>
      <c r="S570"/>
      <c r="T570"/>
      <c r="U570"/>
      <c r="V570"/>
      <c r="W570"/>
      <c r="X570"/>
      <c r="Y570"/>
      <c r="Z570"/>
      <c r="AA570"/>
      <c r="AB570"/>
      <c r="AC570"/>
      <c r="AD570"/>
      <c r="AE570"/>
      <c r="AF570"/>
      <c r="AG570"/>
      <c r="AH570"/>
      <c r="AI570"/>
      <c r="AJ570"/>
      <c r="AK570"/>
      <c r="AL570"/>
      <c r="AM570"/>
      <c r="AN570"/>
      <c r="AO570"/>
      <c r="AP570"/>
      <c r="AQ570"/>
      <c r="AR570"/>
      <c r="AS570"/>
      <c r="AT570"/>
      <c r="AU570"/>
      <c r="AV570"/>
      <c r="AW570"/>
      <c r="AX570"/>
      <c r="AY570"/>
      <c r="BC570" s="10"/>
      <c r="BD570" s="10"/>
      <c r="BE570" s="10"/>
      <c r="BF570" s="10"/>
      <c r="BG570" s="10"/>
      <c r="BH570" s="10"/>
      <c r="BI570" s="10"/>
      <c r="BJ570" s="10"/>
    </row>
    <row r="571" spans="1:62" ht="9.75" customHeight="1">
      <c r="A571"/>
      <c r="B571"/>
      <c r="C571"/>
      <c r="D571"/>
      <c r="E571"/>
      <c r="F571"/>
      <c r="G571"/>
      <c r="H571"/>
      <c r="I571"/>
      <c r="J571"/>
      <c r="K571"/>
      <c r="L571"/>
      <c r="M571"/>
      <c r="N571"/>
      <c r="O571"/>
      <c r="P571"/>
      <c r="Q571"/>
      <c r="R571"/>
      <c r="S571"/>
      <c r="T571"/>
      <c r="U571"/>
      <c r="V571"/>
      <c r="W571"/>
      <c r="X571"/>
      <c r="Y571"/>
      <c r="Z571"/>
      <c r="AA571"/>
      <c r="AB571"/>
      <c r="AC571"/>
      <c r="AD571"/>
      <c r="AE571"/>
      <c r="AF571"/>
      <c r="AG571"/>
      <c r="AH571"/>
      <c r="AI571"/>
      <c r="AJ571"/>
      <c r="AK571"/>
      <c r="AL571"/>
      <c r="AM571"/>
      <c r="AN571"/>
      <c r="AO571"/>
      <c r="AP571"/>
      <c r="AQ571"/>
      <c r="AR571"/>
      <c r="AS571"/>
      <c r="AT571"/>
      <c r="AU571"/>
      <c r="AV571"/>
      <c r="AW571"/>
      <c r="AX571"/>
      <c r="AY571"/>
      <c r="BC571" s="10"/>
      <c r="BD571" s="10"/>
      <c r="BE571" s="10"/>
      <c r="BF571" s="10"/>
      <c r="BG571" s="10"/>
      <c r="BH571" s="10"/>
      <c r="BI571" s="10"/>
      <c r="BJ571" s="10"/>
    </row>
    <row r="572" spans="1:62" ht="9.75" customHeight="1">
      <c r="A572"/>
      <c r="B572"/>
      <c r="C572"/>
      <c r="D572"/>
      <c r="E572"/>
      <c r="F572"/>
      <c r="G572"/>
      <c r="H572"/>
      <c r="I572"/>
      <c r="J572"/>
      <c r="K572"/>
      <c r="L572"/>
      <c r="M572"/>
      <c r="N572"/>
      <c r="O572"/>
      <c r="P572"/>
      <c r="Q572"/>
      <c r="R572"/>
      <c r="S572"/>
      <c r="T572"/>
      <c r="U572"/>
      <c r="V572"/>
      <c r="W572"/>
      <c r="X572"/>
      <c r="Y572"/>
      <c r="Z572"/>
      <c r="AA572"/>
      <c r="AB572"/>
      <c r="AC572"/>
      <c r="AD572"/>
      <c r="AE572"/>
      <c r="AF572"/>
      <c r="AG572"/>
      <c r="AH572"/>
      <c r="AI572"/>
      <c r="AJ572"/>
      <c r="AK572"/>
      <c r="AL572"/>
      <c r="AM572"/>
      <c r="AN572"/>
      <c r="AO572"/>
      <c r="AP572"/>
      <c r="AQ572"/>
      <c r="AR572"/>
      <c r="AS572"/>
      <c r="AT572"/>
      <c r="AU572"/>
      <c r="AV572"/>
      <c r="AW572"/>
      <c r="AX572"/>
      <c r="AY572"/>
      <c r="BC572" s="10"/>
      <c r="BD572" s="10"/>
      <c r="BE572" s="10"/>
      <c r="BF572" s="10"/>
      <c r="BG572" s="10"/>
      <c r="BH572" s="10"/>
      <c r="BI572" s="10"/>
      <c r="BJ572" s="10"/>
    </row>
    <row r="573" spans="1:62" ht="9.75" customHeight="1">
      <c r="A573"/>
      <c r="B573"/>
      <c r="C573"/>
      <c r="D573"/>
      <c r="E573"/>
      <c r="F573"/>
      <c r="G573"/>
      <c r="H573"/>
      <c r="I573"/>
      <c r="J573"/>
      <c r="K573"/>
      <c r="L573"/>
      <c r="M573"/>
      <c r="N573"/>
      <c r="O573"/>
      <c r="P573"/>
      <c r="Q573"/>
      <c r="R573"/>
      <c r="S573"/>
      <c r="T573"/>
      <c r="U573"/>
      <c r="V573"/>
      <c r="W573"/>
      <c r="X573"/>
      <c r="Y573"/>
      <c r="Z573"/>
      <c r="AA573"/>
      <c r="AB573"/>
      <c r="AC573"/>
      <c r="AD573"/>
      <c r="AE573"/>
      <c r="AF573"/>
      <c r="AG573"/>
      <c r="AH573"/>
      <c r="AI573"/>
      <c r="AJ573"/>
      <c r="AK573"/>
      <c r="AL573"/>
      <c r="AM573"/>
      <c r="AN573"/>
      <c r="AO573"/>
      <c r="AP573"/>
      <c r="AQ573"/>
      <c r="AR573"/>
      <c r="AS573"/>
      <c r="AT573"/>
      <c r="AU573"/>
      <c r="AV573"/>
      <c r="AW573"/>
      <c r="AX573"/>
      <c r="AY573"/>
      <c r="BC573" s="10"/>
      <c r="BD573" s="10"/>
      <c r="BE573" s="10"/>
      <c r="BF573" s="10"/>
      <c r="BG573" s="10"/>
      <c r="BH573" s="10"/>
      <c r="BI573" s="10"/>
      <c r="BJ573" s="10"/>
    </row>
    <row r="574" spans="1:62" ht="9.75" customHeight="1">
      <c r="A574"/>
      <c r="B574"/>
      <c r="C574"/>
      <c r="D574"/>
      <c r="E574"/>
      <c r="F574"/>
      <c r="G574"/>
      <c r="H574"/>
      <c r="I574"/>
      <c r="J574"/>
      <c r="K574"/>
      <c r="L574"/>
      <c r="M574"/>
      <c r="N574"/>
      <c r="O574"/>
      <c r="P574"/>
      <c r="Q574"/>
      <c r="R574"/>
      <c r="S574"/>
      <c r="T574"/>
      <c r="U574"/>
      <c r="V574"/>
      <c r="W574"/>
      <c r="X574"/>
      <c r="Y574"/>
      <c r="Z574"/>
      <c r="AA574"/>
      <c r="AB574"/>
      <c r="AC574"/>
      <c r="AD574"/>
      <c r="AE574"/>
      <c r="AF574"/>
      <c r="AG574"/>
      <c r="AH574"/>
      <c r="AI574"/>
      <c r="AJ574"/>
      <c r="AK574"/>
      <c r="AL574"/>
      <c r="AM574"/>
      <c r="AN574"/>
      <c r="AO574"/>
      <c r="AP574"/>
      <c r="AQ574"/>
      <c r="AR574"/>
      <c r="AS574"/>
      <c r="AT574"/>
      <c r="AU574"/>
      <c r="AV574"/>
      <c r="AW574"/>
      <c r="AX574"/>
      <c r="AY574"/>
      <c r="BC574" s="10"/>
      <c r="BD574" s="10"/>
      <c r="BE574" s="10"/>
      <c r="BF574" s="10"/>
      <c r="BG574" s="10"/>
      <c r="BH574" s="10"/>
      <c r="BI574" s="10"/>
      <c r="BJ574" s="10"/>
    </row>
    <row r="575" spans="1:62" ht="9.75" customHeight="1">
      <c r="A575"/>
      <c r="B575"/>
      <c r="C575"/>
      <c r="D575"/>
      <c r="E575"/>
      <c r="F575"/>
      <c r="G575"/>
      <c r="H575"/>
      <c r="I575"/>
      <c r="J575"/>
      <c r="K575"/>
      <c r="L575"/>
      <c r="M575"/>
      <c r="N575"/>
      <c r="O575"/>
      <c r="P575"/>
      <c r="Q575"/>
      <c r="R575"/>
      <c r="S575"/>
      <c r="T575"/>
      <c r="U575"/>
      <c r="V575"/>
      <c r="W575"/>
      <c r="X575"/>
      <c r="Y575"/>
      <c r="Z575"/>
      <c r="AA575"/>
      <c r="AB575"/>
      <c r="AC575"/>
      <c r="AD575"/>
      <c r="AE575"/>
      <c r="AF575"/>
      <c r="AG575"/>
      <c r="AH575"/>
      <c r="AI575"/>
      <c r="AJ575"/>
      <c r="AK575"/>
      <c r="AL575"/>
      <c r="AM575"/>
      <c r="AN575"/>
      <c r="AO575"/>
      <c r="AP575"/>
      <c r="AQ575"/>
      <c r="AR575"/>
      <c r="AS575"/>
      <c r="AT575"/>
      <c r="AU575"/>
      <c r="AV575"/>
      <c r="AW575"/>
      <c r="AX575"/>
      <c r="AY575"/>
      <c r="BC575" s="10"/>
      <c r="BD575" s="10"/>
      <c r="BE575" s="10"/>
      <c r="BF575" s="10"/>
      <c r="BG575" s="10"/>
      <c r="BH575" s="10"/>
      <c r="BI575" s="10"/>
      <c r="BJ575" s="10"/>
    </row>
    <row r="576" spans="1:62" ht="9.75" customHeight="1">
      <c r="A576"/>
      <c r="B576"/>
      <c r="C576"/>
      <c r="D576"/>
      <c r="E576"/>
      <c r="F576"/>
      <c r="G576"/>
      <c r="H576"/>
      <c r="I576"/>
      <c r="J576"/>
      <c r="K576"/>
      <c r="L576"/>
      <c r="M576"/>
      <c r="N576"/>
      <c r="O576"/>
      <c r="P576"/>
      <c r="Q576"/>
      <c r="R576"/>
      <c r="S576"/>
      <c r="T576"/>
      <c r="U576"/>
      <c r="V576"/>
      <c r="W576"/>
      <c r="X576"/>
      <c r="Y576"/>
      <c r="Z576"/>
      <c r="AA576"/>
      <c r="AB576"/>
      <c r="AC576"/>
      <c r="AD576"/>
      <c r="AE576"/>
      <c r="AF576"/>
      <c r="AG576"/>
      <c r="AH576"/>
      <c r="AI576"/>
      <c r="AJ576"/>
      <c r="AK576"/>
      <c r="AL576"/>
      <c r="AM576"/>
      <c r="AN576"/>
      <c r="AO576"/>
      <c r="AP576"/>
      <c r="AQ576"/>
      <c r="AR576"/>
      <c r="AS576"/>
      <c r="AT576"/>
      <c r="AU576"/>
      <c r="AV576"/>
      <c r="AW576"/>
      <c r="AX576"/>
      <c r="AY576"/>
      <c r="BC576" s="10"/>
      <c r="BD576" s="10"/>
      <c r="BE576" s="10"/>
      <c r="BF576" s="10"/>
      <c r="BG576" s="10"/>
      <c r="BH576" s="10"/>
      <c r="BI576" s="10"/>
      <c r="BJ576" s="10"/>
    </row>
    <row r="577" spans="1:62" ht="9.75" customHeight="1">
      <c r="A577"/>
      <c r="B577"/>
      <c r="C577"/>
      <c r="D577"/>
      <c r="E577"/>
      <c r="F577"/>
      <c r="G577"/>
      <c r="H577"/>
      <c r="I577"/>
      <c r="J577"/>
      <c r="K577"/>
      <c r="L577"/>
      <c r="M577"/>
      <c r="N577"/>
      <c r="O577"/>
      <c r="P577"/>
      <c r="Q577"/>
      <c r="R577"/>
      <c r="S577"/>
      <c r="T577"/>
      <c r="U577"/>
      <c r="V577"/>
      <c r="W577"/>
      <c r="X577"/>
      <c r="Y577"/>
      <c r="Z577"/>
      <c r="AA577"/>
      <c r="AB577"/>
      <c r="AC577"/>
      <c r="AD577"/>
      <c r="AE577"/>
      <c r="AF577"/>
      <c r="AG577"/>
      <c r="AH577"/>
      <c r="AI577"/>
      <c r="AJ577"/>
      <c r="AK577"/>
      <c r="AL577"/>
      <c r="AM577"/>
      <c r="AN577"/>
      <c r="AO577"/>
      <c r="AP577"/>
      <c r="AQ577"/>
      <c r="AR577"/>
      <c r="AS577"/>
      <c r="AT577"/>
      <c r="AU577"/>
      <c r="AV577"/>
      <c r="AW577"/>
      <c r="AX577"/>
      <c r="AY577"/>
      <c r="BC577" s="10"/>
      <c r="BD577" s="10"/>
      <c r="BE577" s="10"/>
      <c r="BF577" s="10"/>
      <c r="BG577" s="10"/>
      <c r="BH577" s="10"/>
      <c r="BI577" s="10"/>
      <c r="BJ577" s="10"/>
    </row>
    <row r="578" spans="1:62" ht="9.75" customHeight="1">
      <c r="A578"/>
      <c r="B578"/>
      <c r="C578"/>
      <c r="D578"/>
      <c r="E578"/>
      <c r="F578"/>
      <c r="G578"/>
      <c r="H578"/>
      <c r="I578"/>
      <c r="J578"/>
      <c r="K578"/>
      <c r="L578"/>
      <c r="M578"/>
      <c r="N578"/>
      <c r="O578"/>
      <c r="P578"/>
      <c r="Q578"/>
      <c r="R578"/>
      <c r="S578"/>
      <c r="T578"/>
      <c r="U578"/>
      <c r="V578"/>
      <c r="W578"/>
      <c r="X578"/>
      <c r="Y578"/>
      <c r="Z578"/>
      <c r="AA578"/>
      <c r="AB578"/>
      <c r="AC578"/>
      <c r="AD578"/>
      <c r="AE578"/>
      <c r="AF578"/>
      <c r="AG578"/>
      <c r="AH578"/>
      <c r="AI578"/>
      <c r="AJ578"/>
      <c r="AK578"/>
      <c r="AL578"/>
      <c r="AM578"/>
      <c r="AN578"/>
      <c r="AO578"/>
      <c r="AP578"/>
      <c r="AQ578"/>
      <c r="AR578"/>
      <c r="AS578"/>
      <c r="AT578"/>
      <c r="AU578"/>
      <c r="AV578"/>
      <c r="AW578"/>
      <c r="AX578"/>
      <c r="AY578"/>
      <c r="BC578" s="10"/>
      <c r="BD578" s="10"/>
      <c r="BE578" s="10"/>
      <c r="BF578" s="10"/>
      <c r="BG578" s="10"/>
      <c r="BH578" s="10"/>
      <c r="BI578" s="10"/>
      <c r="BJ578" s="10"/>
    </row>
    <row r="579" spans="1:62" ht="9.75" customHeight="1">
      <c r="A579"/>
      <c r="B579"/>
      <c r="C579"/>
      <c r="D579"/>
      <c r="E579"/>
      <c r="F579"/>
      <c r="G579"/>
      <c r="H579"/>
      <c r="I579"/>
      <c r="J579"/>
      <c r="K579"/>
      <c r="L579"/>
      <c r="M579"/>
      <c r="N579"/>
      <c r="O579"/>
      <c r="P579"/>
      <c r="Q579"/>
      <c r="R579"/>
      <c r="S579"/>
      <c r="T579"/>
      <c r="U579"/>
      <c r="V579"/>
      <c r="W579"/>
      <c r="X579"/>
      <c r="Y579"/>
      <c r="Z579"/>
      <c r="AA579"/>
      <c r="AB579"/>
      <c r="AC579"/>
      <c r="AD579"/>
      <c r="AE579"/>
      <c r="AF579"/>
      <c r="AG579"/>
      <c r="AH579"/>
      <c r="AI579"/>
      <c r="AJ579"/>
      <c r="AK579"/>
      <c r="AL579"/>
      <c r="AM579"/>
      <c r="AN579"/>
      <c r="AO579"/>
      <c r="AP579"/>
      <c r="AQ579"/>
      <c r="AR579"/>
      <c r="AS579"/>
      <c r="AT579"/>
      <c r="AU579"/>
      <c r="AV579"/>
      <c r="AW579"/>
      <c r="AX579"/>
      <c r="AY579"/>
      <c r="BC579" s="10"/>
      <c r="BD579" s="10"/>
      <c r="BE579" s="10"/>
      <c r="BF579" s="10"/>
      <c r="BG579" s="10"/>
      <c r="BH579" s="10"/>
      <c r="BI579" s="10"/>
      <c r="BJ579" s="10"/>
    </row>
    <row r="580" spans="1:62" ht="9.75" customHeight="1">
      <c r="A580"/>
      <c r="B580"/>
      <c r="C580"/>
      <c r="D580"/>
      <c r="E580"/>
      <c r="F580"/>
      <c r="G580"/>
      <c r="H580"/>
      <c r="I580"/>
      <c r="J580"/>
      <c r="K580"/>
      <c r="L580"/>
      <c r="M580"/>
      <c r="N580"/>
      <c r="O580"/>
      <c r="P580"/>
      <c r="Q580"/>
      <c r="R580"/>
      <c r="S580"/>
      <c r="T580"/>
      <c r="U580"/>
      <c r="V580"/>
      <c r="W580"/>
      <c r="X580"/>
      <c r="Y580"/>
      <c r="Z580"/>
      <c r="AA580"/>
      <c r="AB580"/>
      <c r="AC580"/>
      <c r="AD580"/>
      <c r="AE580"/>
      <c r="AF580"/>
      <c r="AG580"/>
      <c r="AH580"/>
      <c r="AI580"/>
      <c r="AJ580"/>
      <c r="AK580"/>
      <c r="AL580"/>
      <c r="AM580"/>
      <c r="AN580"/>
      <c r="AO580"/>
      <c r="AP580"/>
      <c r="AQ580"/>
      <c r="AR580"/>
      <c r="AS580"/>
      <c r="AT580"/>
      <c r="AU580"/>
      <c r="AV580"/>
      <c r="AW580"/>
      <c r="AX580"/>
      <c r="AY580"/>
      <c r="BC580" s="10"/>
      <c r="BD580" s="10"/>
      <c r="BE580" s="10"/>
      <c r="BF580" s="10"/>
      <c r="BG580" s="10"/>
      <c r="BH580" s="10"/>
      <c r="BI580" s="10"/>
      <c r="BJ580" s="10"/>
    </row>
    <row r="581" spans="1:62" ht="9.75" customHeight="1">
      <c r="A581"/>
      <c r="B581"/>
      <c r="C581"/>
      <c r="D581"/>
      <c r="E581"/>
      <c r="F581"/>
      <c r="G581"/>
      <c r="H581"/>
      <c r="I581"/>
      <c r="J581"/>
      <c r="K581"/>
      <c r="L581"/>
      <c r="M581"/>
      <c r="N581"/>
      <c r="O581"/>
      <c r="P581"/>
      <c r="Q581"/>
      <c r="R581"/>
      <c r="S581"/>
      <c r="T581"/>
      <c r="U581"/>
      <c r="V581"/>
      <c r="W581"/>
      <c r="X581"/>
      <c r="Y581"/>
      <c r="Z581"/>
      <c r="AA581"/>
      <c r="AB581"/>
      <c r="AC581"/>
      <c r="AD581"/>
      <c r="AE581"/>
      <c r="AF581"/>
      <c r="AG581"/>
      <c r="AH581"/>
      <c r="AI581"/>
      <c r="AJ581"/>
      <c r="AK581"/>
      <c r="AL581"/>
      <c r="AM581"/>
      <c r="AN581"/>
      <c r="AO581"/>
      <c r="AP581"/>
      <c r="AQ581"/>
      <c r="AR581"/>
      <c r="AS581"/>
      <c r="AT581"/>
      <c r="AU581"/>
      <c r="AV581"/>
      <c r="AW581"/>
      <c r="AX581"/>
      <c r="AY581"/>
      <c r="BC581" s="10"/>
      <c r="BD581" s="10"/>
      <c r="BE581" s="10"/>
      <c r="BF581" s="10"/>
      <c r="BG581" s="10"/>
      <c r="BH581" s="10"/>
      <c r="BI581" s="10"/>
      <c r="BJ581" s="10"/>
    </row>
    <row r="582" spans="1:62" ht="9.75" customHeight="1">
      <c r="A582"/>
      <c r="B582"/>
      <c r="C582"/>
      <c r="D582"/>
      <c r="E582"/>
      <c r="F582"/>
      <c r="G582"/>
      <c r="H582"/>
      <c r="I582"/>
      <c r="J582"/>
      <c r="K582"/>
      <c r="L582"/>
      <c r="M582"/>
      <c r="N582"/>
      <c r="O582"/>
      <c r="P582"/>
      <c r="Q582"/>
      <c r="R582"/>
      <c r="S582"/>
      <c r="T582"/>
      <c r="U582"/>
      <c r="V582"/>
      <c r="W582"/>
      <c r="X582"/>
      <c r="Y582"/>
      <c r="Z582"/>
      <c r="AA582"/>
      <c r="AB582"/>
      <c r="AC582"/>
      <c r="AD582"/>
      <c r="AE582"/>
      <c r="AF582"/>
      <c r="AG582"/>
      <c r="AH582"/>
      <c r="AI582"/>
      <c r="AJ582"/>
      <c r="AK582"/>
      <c r="AL582"/>
      <c r="AM582"/>
      <c r="AN582"/>
      <c r="AO582"/>
      <c r="AP582"/>
      <c r="AQ582"/>
      <c r="AR582"/>
      <c r="AS582"/>
      <c r="AT582"/>
      <c r="AU582"/>
      <c r="AV582"/>
      <c r="AW582"/>
      <c r="AX582"/>
      <c r="AY582"/>
      <c r="BC582" s="10"/>
      <c r="BD582" s="10"/>
      <c r="BE582" s="10"/>
      <c r="BF582" s="10"/>
      <c r="BG582" s="10"/>
      <c r="BH582" s="10"/>
      <c r="BI582" s="10"/>
      <c r="BJ582" s="10"/>
    </row>
    <row r="583" spans="1:62" ht="9.75" customHeight="1">
      <c r="A583"/>
      <c r="B583"/>
      <c r="C583"/>
      <c r="D583"/>
      <c r="E583"/>
      <c r="F583"/>
      <c r="G583"/>
      <c r="H583"/>
      <c r="I583"/>
      <c r="J583"/>
      <c r="K583"/>
      <c r="L583"/>
      <c r="M583"/>
      <c r="N583"/>
      <c r="O583"/>
      <c r="P583"/>
      <c r="Q583"/>
      <c r="R583"/>
      <c r="S583"/>
      <c r="T583"/>
      <c r="U583"/>
      <c r="V583"/>
      <c r="W583"/>
      <c r="X583"/>
      <c r="Y583"/>
      <c r="Z583"/>
      <c r="AA583"/>
      <c r="AB583"/>
      <c r="AC583"/>
      <c r="AD583"/>
      <c r="AE583"/>
      <c r="AF583"/>
      <c r="AG583"/>
      <c r="AH583"/>
      <c r="AI583"/>
      <c r="AJ583"/>
      <c r="AK583"/>
      <c r="AL583"/>
      <c r="AM583"/>
      <c r="AN583"/>
      <c r="AO583"/>
      <c r="AP583"/>
      <c r="AQ583"/>
      <c r="AR583"/>
      <c r="AS583"/>
      <c r="AT583"/>
      <c r="AU583"/>
      <c r="AV583"/>
      <c r="AW583"/>
      <c r="AX583"/>
      <c r="AY583"/>
      <c r="BC583" s="10"/>
      <c r="BD583" s="10"/>
      <c r="BE583" s="10"/>
      <c r="BF583" s="10"/>
      <c r="BG583" s="10"/>
      <c r="BH583" s="10"/>
      <c r="BI583" s="10"/>
      <c r="BJ583" s="10"/>
    </row>
    <row r="584" spans="1:62" ht="9.75" customHeight="1">
      <c r="A584"/>
      <c r="B584"/>
      <c r="C584"/>
      <c r="D584"/>
      <c r="E584"/>
      <c r="F584"/>
      <c r="G584"/>
      <c r="H584"/>
      <c r="I584"/>
      <c r="J584"/>
      <c r="K584"/>
      <c r="L584"/>
      <c r="M584"/>
      <c r="N584"/>
      <c r="O584"/>
      <c r="P584"/>
      <c r="Q584"/>
      <c r="R584"/>
      <c r="S584"/>
      <c r="T584"/>
      <c r="U584"/>
      <c r="V584"/>
      <c r="W584"/>
      <c r="X584"/>
      <c r="Y584"/>
      <c r="Z584"/>
      <c r="AA584"/>
      <c r="AB584"/>
      <c r="AC584"/>
      <c r="AD584"/>
      <c r="AE584"/>
      <c r="AF584"/>
      <c r="AG584"/>
      <c r="AH584"/>
      <c r="AI584"/>
      <c r="AJ584"/>
      <c r="AK584"/>
      <c r="AL584"/>
      <c r="AM584"/>
      <c r="AN584"/>
      <c r="AO584"/>
      <c r="AP584"/>
      <c r="AQ584"/>
      <c r="AR584"/>
      <c r="AS584"/>
      <c r="AT584"/>
      <c r="AU584"/>
      <c r="AV584"/>
      <c r="AW584"/>
      <c r="AX584"/>
      <c r="AY584"/>
      <c r="BC584" s="10"/>
      <c r="BD584" s="10"/>
      <c r="BE584" s="10"/>
      <c r="BF584" s="10"/>
      <c r="BG584" s="10"/>
      <c r="BH584" s="10"/>
      <c r="BI584" s="10"/>
      <c r="BJ584" s="10"/>
    </row>
    <row r="585" spans="1:62" ht="9.75" customHeight="1">
      <c r="A585"/>
      <c r="B585"/>
      <c r="C585"/>
      <c r="D585"/>
      <c r="E585"/>
      <c r="F585"/>
      <c r="G585"/>
      <c r="H585"/>
      <c r="I585"/>
      <c r="J585"/>
      <c r="K585"/>
      <c r="L585"/>
      <c r="M585"/>
      <c r="N585"/>
      <c r="O585"/>
      <c r="P585"/>
      <c r="Q585"/>
      <c r="R585"/>
      <c r="S585"/>
      <c r="T585"/>
      <c r="U585"/>
      <c r="V585"/>
      <c r="W585"/>
      <c r="X585"/>
      <c r="Y585"/>
      <c r="Z585"/>
      <c r="AA585"/>
      <c r="AB585"/>
      <c r="AC585"/>
      <c r="AD585"/>
      <c r="AE585"/>
      <c r="AF585"/>
      <c r="AG585"/>
      <c r="AH585"/>
      <c r="AI585"/>
      <c r="AJ585"/>
      <c r="AK585"/>
      <c r="AL585"/>
      <c r="AM585"/>
      <c r="AN585"/>
      <c r="AO585"/>
      <c r="AP585"/>
      <c r="AQ585"/>
      <c r="AR585"/>
      <c r="AS585"/>
      <c r="AT585"/>
      <c r="AU585"/>
      <c r="AV585"/>
      <c r="AW585"/>
      <c r="AX585"/>
      <c r="AY585"/>
      <c r="BC585" s="10"/>
      <c r="BD585" s="10"/>
      <c r="BE585" s="10"/>
      <c r="BF585" s="10"/>
      <c r="BG585" s="10"/>
      <c r="BH585" s="10"/>
      <c r="BI585" s="10"/>
      <c r="BJ585" s="10"/>
    </row>
    <row r="586" spans="1:62" ht="9.75" customHeight="1">
      <c r="A586"/>
      <c r="B586"/>
      <c r="C586"/>
      <c r="D586"/>
      <c r="E586"/>
      <c r="F586"/>
      <c r="G586"/>
      <c r="H586"/>
      <c r="I586"/>
      <c r="J586"/>
      <c r="K586"/>
      <c r="L586"/>
      <c r="M586"/>
      <c r="N586"/>
      <c r="O586"/>
      <c r="P586"/>
      <c r="Q586"/>
      <c r="R586"/>
      <c r="S586"/>
      <c r="T586"/>
      <c r="U586"/>
      <c r="V586"/>
      <c r="W586"/>
      <c r="X586"/>
      <c r="Y586"/>
      <c r="Z586"/>
      <c r="AA586"/>
      <c r="AB586"/>
      <c r="AC586"/>
      <c r="AD586"/>
      <c r="AE586"/>
      <c r="AF586"/>
      <c r="AG586"/>
      <c r="AH586"/>
      <c r="AI586"/>
      <c r="AJ586"/>
      <c r="AK586"/>
      <c r="AL586"/>
      <c r="AM586"/>
      <c r="AN586"/>
      <c r="AO586"/>
      <c r="AP586"/>
      <c r="AQ586"/>
      <c r="AR586"/>
      <c r="AS586"/>
      <c r="AT586"/>
      <c r="AU586"/>
      <c r="AV586"/>
      <c r="AW586"/>
      <c r="AX586"/>
      <c r="AY586"/>
      <c r="BC586" s="10"/>
      <c r="BD586" s="10"/>
      <c r="BE586" s="10"/>
      <c r="BF586" s="10"/>
      <c r="BG586" s="10"/>
      <c r="BH586" s="10"/>
      <c r="BI586" s="10"/>
      <c r="BJ586" s="10"/>
    </row>
    <row r="587" spans="1:62" ht="9.75" customHeight="1">
      <c r="A587"/>
      <c r="B587"/>
      <c r="C587"/>
      <c r="D587"/>
      <c r="E587"/>
      <c r="F587"/>
      <c r="G587"/>
      <c r="H587"/>
      <c r="I587"/>
      <c r="J587"/>
      <c r="K587"/>
      <c r="L587"/>
      <c r="M587"/>
      <c r="N587"/>
      <c r="O587"/>
      <c r="P587"/>
      <c r="Q587"/>
      <c r="R587"/>
      <c r="S587"/>
      <c r="T587"/>
      <c r="U587"/>
      <c r="V587"/>
      <c r="W587"/>
      <c r="X587"/>
      <c r="Y587"/>
      <c r="Z587"/>
      <c r="AA587"/>
      <c r="AB587"/>
      <c r="AC587"/>
      <c r="AD587"/>
      <c r="AE587"/>
      <c r="AF587"/>
      <c r="AG587"/>
      <c r="AH587"/>
      <c r="AI587"/>
      <c r="AJ587"/>
      <c r="AK587"/>
      <c r="AL587"/>
      <c r="AM587"/>
      <c r="AN587"/>
      <c r="AO587"/>
      <c r="AP587"/>
      <c r="AQ587"/>
      <c r="AR587"/>
      <c r="AS587"/>
      <c r="AT587"/>
      <c r="AU587"/>
      <c r="AV587"/>
      <c r="AW587"/>
      <c r="AX587"/>
      <c r="AY587"/>
      <c r="BC587" s="10"/>
      <c r="BD587" s="10"/>
      <c r="BE587" s="10"/>
      <c r="BF587" s="10"/>
      <c r="BG587" s="10"/>
      <c r="BH587" s="10"/>
      <c r="BI587" s="10"/>
      <c r="BJ587" s="10"/>
    </row>
    <row r="588" spans="1:62" ht="9.75" customHeight="1">
      <c r="A588"/>
      <c r="B588"/>
      <c r="C588"/>
      <c r="D588"/>
      <c r="E588"/>
      <c r="F588"/>
      <c r="G588"/>
      <c r="H588"/>
      <c r="I588"/>
      <c r="J588"/>
      <c r="K588"/>
      <c r="L588"/>
      <c r="M588"/>
      <c r="N588"/>
      <c r="O588"/>
      <c r="P588"/>
      <c r="Q588"/>
      <c r="R588"/>
      <c r="S588"/>
      <c r="T588"/>
      <c r="U588"/>
      <c r="V588"/>
      <c r="W588"/>
      <c r="X588"/>
      <c r="Y588"/>
      <c r="Z588"/>
      <c r="AA588"/>
      <c r="AB588"/>
      <c r="AC588"/>
      <c r="AD588"/>
      <c r="AE588"/>
      <c r="AF588"/>
      <c r="AG588"/>
      <c r="AH588"/>
      <c r="AI588"/>
      <c r="AJ588"/>
      <c r="AK588"/>
      <c r="AL588"/>
      <c r="AM588"/>
      <c r="AN588"/>
      <c r="AO588"/>
      <c r="AP588"/>
      <c r="AQ588"/>
      <c r="AR588"/>
      <c r="AS588"/>
      <c r="AT588"/>
      <c r="AU588"/>
      <c r="AV588"/>
      <c r="AW588"/>
      <c r="AX588"/>
      <c r="AY588"/>
      <c r="BC588" s="10"/>
      <c r="BD588" s="10"/>
      <c r="BE588" s="10"/>
      <c r="BF588" s="10"/>
      <c r="BG588" s="10"/>
      <c r="BH588" s="10"/>
      <c r="BI588" s="10"/>
      <c r="BJ588" s="10"/>
    </row>
    <row r="589" spans="1:62" ht="9.75" customHeight="1">
      <c r="A589"/>
      <c r="B589"/>
      <c r="C589"/>
      <c r="D589"/>
      <c r="E589"/>
      <c r="F589"/>
      <c r="G589"/>
      <c r="H589"/>
      <c r="I589"/>
      <c r="J589"/>
      <c r="K589"/>
      <c r="L589"/>
      <c r="M589"/>
      <c r="N589"/>
      <c r="O589"/>
      <c r="P589"/>
      <c r="Q589"/>
      <c r="R589"/>
      <c r="S589"/>
      <c r="T589"/>
      <c r="U589"/>
      <c r="V589"/>
      <c r="W589"/>
      <c r="X589"/>
      <c r="Y589"/>
      <c r="Z589"/>
      <c r="AA589"/>
      <c r="AB589"/>
      <c r="AC589"/>
      <c r="AD589"/>
      <c r="AE589"/>
      <c r="AF589"/>
      <c r="AG589"/>
      <c r="AH589"/>
      <c r="AI589"/>
      <c r="AJ589"/>
      <c r="AK589"/>
      <c r="AL589"/>
      <c r="AM589"/>
      <c r="AN589"/>
      <c r="AO589"/>
      <c r="AP589"/>
      <c r="AQ589"/>
      <c r="AR589"/>
      <c r="AS589"/>
      <c r="AT589"/>
      <c r="AU589"/>
      <c r="AV589"/>
      <c r="AW589"/>
      <c r="AX589"/>
      <c r="AY589"/>
      <c r="BC589" s="10"/>
      <c r="BD589" s="10"/>
      <c r="BE589" s="10"/>
      <c r="BF589" s="10"/>
      <c r="BG589" s="10"/>
      <c r="BH589" s="10"/>
      <c r="BI589" s="10"/>
      <c r="BJ589" s="10"/>
    </row>
    <row r="590" spans="1:62" ht="9.75" customHeight="1">
      <c r="A590"/>
      <c r="B590"/>
      <c r="C590"/>
      <c r="D590"/>
      <c r="E590"/>
      <c r="F590"/>
      <c r="G590"/>
      <c r="H590"/>
      <c r="I590"/>
      <c r="J590"/>
      <c r="K590"/>
      <c r="L590"/>
      <c r="M590"/>
      <c r="N590"/>
      <c r="O590"/>
      <c r="P590"/>
      <c r="Q590"/>
      <c r="R590"/>
      <c r="S590"/>
      <c r="T590"/>
      <c r="U590"/>
      <c r="V590"/>
      <c r="W590"/>
      <c r="X590"/>
      <c r="Y590"/>
      <c r="Z590"/>
      <c r="AA590"/>
      <c r="AB590"/>
      <c r="AC590"/>
      <c r="AD590"/>
      <c r="AE590"/>
      <c r="AF590"/>
      <c r="AG590"/>
      <c r="AH590"/>
      <c r="AI590"/>
      <c r="AJ590"/>
      <c r="AK590"/>
      <c r="AL590"/>
      <c r="AM590"/>
      <c r="AN590"/>
      <c r="AO590"/>
      <c r="AP590"/>
      <c r="AQ590"/>
      <c r="AR590"/>
      <c r="AS590"/>
      <c r="AT590"/>
      <c r="AU590"/>
      <c r="AV590"/>
      <c r="AW590"/>
      <c r="AX590"/>
      <c r="AY590"/>
      <c r="BC590" s="10"/>
      <c r="BD590" s="10"/>
      <c r="BE590" s="10"/>
      <c r="BF590" s="10"/>
      <c r="BG590" s="10"/>
      <c r="BH590" s="10"/>
      <c r="BI590" s="10"/>
      <c r="BJ590" s="10"/>
    </row>
    <row r="591" spans="1:62" ht="9.75" customHeight="1">
      <c r="A591"/>
      <c r="B591"/>
      <c r="C591"/>
      <c r="D591"/>
      <c r="E591"/>
      <c r="F591"/>
      <c r="G591"/>
      <c r="H591"/>
      <c r="I591"/>
      <c r="J591"/>
      <c r="K591"/>
      <c r="L591"/>
      <c r="M591"/>
      <c r="N591"/>
      <c r="O591"/>
      <c r="P591"/>
      <c r="Q591"/>
      <c r="R591"/>
      <c r="S591"/>
      <c r="T591"/>
      <c r="U591"/>
      <c r="V591"/>
      <c r="W591"/>
      <c r="X591"/>
      <c r="Y591"/>
      <c r="Z591"/>
      <c r="AA591"/>
      <c r="AB591"/>
      <c r="AC591"/>
      <c r="AD591"/>
      <c r="AE591"/>
      <c r="AF591"/>
      <c r="AG591"/>
      <c r="AH591"/>
      <c r="AI591"/>
      <c r="AJ591"/>
      <c r="AK591"/>
      <c r="AL591"/>
      <c r="AM591"/>
      <c r="AN591"/>
      <c r="AO591"/>
      <c r="AP591"/>
      <c r="AQ591"/>
      <c r="AR591"/>
      <c r="AS591"/>
      <c r="AT591"/>
      <c r="AU591"/>
      <c r="AV591"/>
      <c r="AW591"/>
      <c r="AX591"/>
      <c r="AY591"/>
      <c r="BC591" s="10"/>
      <c r="BD591" s="10"/>
      <c r="BE591" s="10"/>
      <c r="BF591" s="10"/>
      <c r="BG591" s="10"/>
      <c r="BH591" s="10"/>
      <c r="BI591" s="10"/>
      <c r="BJ591" s="10"/>
    </row>
    <row r="592" spans="1:62" ht="9.75" customHeight="1">
      <c r="A592"/>
      <c r="B592"/>
      <c r="C592"/>
      <c r="D592"/>
      <c r="E592"/>
      <c r="F592"/>
      <c r="G592"/>
      <c r="H592"/>
      <c r="I592"/>
      <c r="J592"/>
      <c r="K592"/>
      <c r="L592"/>
      <c r="M592"/>
      <c r="N592"/>
      <c r="O592"/>
      <c r="P592"/>
      <c r="Q592"/>
      <c r="R592"/>
      <c r="S592"/>
      <c r="T592"/>
      <c r="U592"/>
      <c r="V592"/>
      <c r="W592"/>
      <c r="X592"/>
      <c r="Y592"/>
      <c r="Z592"/>
      <c r="AA592"/>
      <c r="AB592"/>
      <c r="AC592"/>
      <c r="AD592"/>
      <c r="AE592"/>
      <c r="AF592"/>
      <c r="AG592"/>
      <c r="AH592"/>
      <c r="AI592"/>
      <c r="AJ592"/>
      <c r="AK592"/>
      <c r="AL592"/>
      <c r="AM592"/>
      <c r="AN592"/>
      <c r="AO592"/>
      <c r="AP592"/>
      <c r="AQ592"/>
      <c r="AR592"/>
      <c r="AS592"/>
      <c r="AT592"/>
      <c r="AU592"/>
      <c r="AV592"/>
      <c r="AW592"/>
      <c r="AX592"/>
      <c r="AY592"/>
      <c r="BC592" s="10"/>
      <c r="BD592" s="10"/>
      <c r="BE592" s="10"/>
      <c r="BF592" s="10"/>
      <c r="BG592" s="10"/>
      <c r="BH592" s="10"/>
      <c r="BI592" s="10"/>
      <c r="BJ592" s="10"/>
    </row>
    <row r="593" spans="1:62" ht="9.75" customHeight="1">
      <c r="A593"/>
      <c r="B593"/>
      <c r="C593"/>
      <c r="D593"/>
      <c r="E593"/>
      <c r="F593"/>
      <c r="G593"/>
      <c r="H593"/>
      <c r="I593"/>
      <c r="J593"/>
      <c r="K593"/>
      <c r="L593"/>
      <c r="M593"/>
      <c r="N593"/>
      <c r="O593"/>
      <c r="P593"/>
      <c r="Q593"/>
      <c r="R593"/>
      <c r="S593"/>
      <c r="T593"/>
      <c r="U593"/>
      <c r="V593"/>
      <c r="W593"/>
      <c r="X593"/>
      <c r="Y593"/>
      <c r="Z593"/>
      <c r="AA593"/>
      <c r="AB593"/>
      <c r="AC593"/>
      <c r="AD593"/>
      <c r="AE593"/>
      <c r="AF593"/>
      <c r="AG593"/>
      <c r="AH593"/>
      <c r="AI593"/>
      <c r="AJ593"/>
      <c r="AK593"/>
      <c r="AL593"/>
      <c r="AM593"/>
      <c r="AN593"/>
      <c r="AO593"/>
      <c r="AP593"/>
      <c r="AQ593"/>
      <c r="AR593"/>
      <c r="AS593"/>
      <c r="AT593"/>
      <c r="AU593"/>
      <c r="AV593"/>
      <c r="AW593"/>
      <c r="AX593"/>
      <c r="AY593"/>
      <c r="BC593" s="10"/>
      <c r="BD593" s="10"/>
      <c r="BE593" s="10"/>
      <c r="BF593" s="10"/>
      <c r="BG593" s="10"/>
      <c r="BH593" s="10"/>
      <c r="BI593" s="10"/>
      <c r="BJ593" s="10"/>
    </row>
    <row r="594" spans="1:62" ht="9.75" customHeight="1">
      <c r="A594"/>
      <c r="B594"/>
      <c r="C594"/>
      <c r="D594"/>
      <c r="E594"/>
      <c r="F594"/>
      <c r="G594"/>
      <c r="H594"/>
      <c r="I594"/>
      <c r="J594"/>
      <c r="K594"/>
      <c r="L594"/>
      <c r="M594"/>
      <c r="N594"/>
      <c r="O594"/>
      <c r="P594"/>
      <c r="Q594"/>
      <c r="R594"/>
      <c r="S594"/>
      <c r="T594"/>
      <c r="U594"/>
      <c r="V594"/>
      <c r="W594"/>
      <c r="X594"/>
      <c r="Y594"/>
      <c r="Z594"/>
      <c r="AA594"/>
      <c r="AB594"/>
      <c r="AC594"/>
      <c r="AD594"/>
      <c r="AE594"/>
      <c r="AF594"/>
      <c r="AG594"/>
      <c r="AH594"/>
      <c r="AI594"/>
      <c r="AJ594"/>
      <c r="AK594"/>
      <c r="AL594"/>
      <c r="AM594"/>
      <c r="AN594"/>
      <c r="AO594"/>
      <c r="AP594"/>
      <c r="AQ594"/>
      <c r="AR594"/>
      <c r="AS594"/>
      <c r="AT594"/>
      <c r="AU594"/>
      <c r="AV594"/>
      <c r="AW594"/>
      <c r="AX594"/>
      <c r="AY594"/>
      <c r="BC594" s="10"/>
      <c r="BD594" s="10"/>
      <c r="BE594" s="10"/>
      <c r="BF594" s="10"/>
      <c r="BG594" s="10"/>
      <c r="BH594" s="10"/>
      <c r="BI594" s="10"/>
      <c r="BJ594" s="10"/>
    </row>
    <row r="595" spans="1:62" ht="9.75" customHeight="1">
      <c r="A595"/>
      <c r="B595"/>
      <c r="C595"/>
      <c r="D595"/>
      <c r="E595"/>
      <c r="F595"/>
      <c r="G595"/>
      <c r="H595"/>
      <c r="I595"/>
      <c r="J595"/>
      <c r="K595"/>
      <c r="L595"/>
      <c r="M595"/>
      <c r="N595"/>
      <c r="O595"/>
      <c r="P595"/>
      <c r="Q595"/>
      <c r="R595"/>
      <c r="S595"/>
      <c r="T595"/>
      <c r="U595"/>
      <c r="V595"/>
      <c r="W595"/>
      <c r="X595"/>
      <c r="Y595"/>
      <c r="Z595"/>
      <c r="AA595"/>
      <c r="AB595"/>
      <c r="AC595"/>
      <c r="AD595"/>
      <c r="AE595"/>
      <c r="AF595"/>
      <c r="AG595"/>
      <c r="AH595"/>
      <c r="AI595"/>
      <c r="AJ595"/>
      <c r="AK595"/>
      <c r="AL595"/>
      <c r="AM595"/>
      <c r="AN595"/>
      <c r="AO595"/>
      <c r="AP595"/>
      <c r="AQ595"/>
      <c r="AR595"/>
      <c r="AS595"/>
      <c r="AT595"/>
      <c r="AU595"/>
      <c r="AV595"/>
      <c r="AW595"/>
      <c r="AX595"/>
      <c r="AY595"/>
      <c r="BC595" s="10"/>
      <c r="BD595" s="10"/>
      <c r="BE595" s="10"/>
      <c r="BF595" s="10"/>
      <c r="BG595" s="10"/>
      <c r="BH595" s="10"/>
      <c r="BI595" s="10"/>
      <c r="BJ595" s="10"/>
    </row>
    <row r="596" spans="1:62" ht="9.75" customHeight="1">
      <c r="A596"/>
      <c r="B596"/>
      <c r="C596"/>
      <c r="D596"/>
      <c r="E596"/>
      <c r="F596"/>
      <c r="G596"/>
      <c r="H596"/>
      <c r="I596"/>
      <c r="J596"/>
      <c r="K596"/>
      <c r="L596"/>
      <c r="M596"/>
      <c r="N596"/>
      <c r="O596"/>
      <c r="P596"/>
      <c r="Q596"/>
      <c r="R596"/>
      <c r="S596"/>
      <c r="T596"/>
      <c r="U596"/>
      <c r="V596"/>
      <c r="W596"/>
      <c r="X596"/>
      <c r="Y596"/>
      <c r="Z596"/>
      <c r="AA596"/>
      <c r="AB596"/>
      <c r="AC596"/>
      <c r="AD596"/>
      <c r="AE596"/>
      <c r="AF596"/>
      <c r="AG596"/>
      <c r="AH596"/>
      <c r="AI596"/>
      <c r="AJ596"/>
      <c r="AK596"/>
      <c r="AL596"/>
      <c r="AM596"/>
      <c r="AN596"/>
      <c r="AO596"/>
      <c r="AP596"/>
      <c r="AQ596"/>
      <c r="AR596"/>
      <c r="AS596"/>
      <c r="AT596"/>
      <c r="AU596"/>
      <c r="AV596"/>
      <c r="AW596"/>
      <c r="AX596"/>
      <c r="AY596"/>
      <c r="BC596" s="10"/>
      <c r="BD596" s="10"/>
      <c r="BE596" s="10"/>
      <c r="BF596" s="10"/>
      <c r="BG596" s="10"/>
      <c r="BH596" s="10"/>
      <c r="BI596" s="10"/>
      <c r="BJ596" s="10"/>
    </row>
    <row r="597" spans="1:62" ht="9.75" customHeight="1">
      <c r="A597"/>
      <c r="B597"/>
      <c r="C597"/>
      <c r="D597"/>
      <c r="E597"/>
      <c r="F597"/>
      <c r="G597"/>
      <c r="H597"/>
      <c r="I597"/>
      <c r="J597"/>
      <c r="K597"/>
      <c r="L597"/>
      <c r="M597"/>
      <c r="N597"/>
      <c r="O597"/>
      <c r="P597"/>
      <c r="Q597"/>
      <c r="R597"/>
      <c r="S597"/>
      <c r="T597"/>
      <c r="U597"/>
      <c r="V597"/>
      <c r="W597"/>
      <c r="X597"/>
      <c r="Y597"/>
      <c r="Z597"/>
      <c r="AA597"/>
      <c r="AB597"/>
      <c r="AC597"/>
      <c r="AD597"/>
      <c r="AE597"/>
      <c r="AF597"/>
      <c r="AG597"/>
      <c r="AH597"/>
      <c r="AI597"/>
      <c r="AJ597"/>
      <c r="AK597"/>
      <c r="AL597"/>
      <c r="AM597"/>
      <c r="AN597"/>
      <c r="AO597"/>
      <c r="AP597"/>
      <c r="AQ597"/>
      <c r="AR597"/>
      <c r="AS597"/>
      <c r="AT597"/>
      <c r="AU597"/>
      <c r="AV597"/>
      <c r="AW597"/>
      <c r="AX597"/>
      <c r="AY597"/>
      <c r="BC597" s="10"/>
      <c r="BD597" s="10"/>
      <c r="BE597" s="10"/>
      <c r="BF597" s="10"/>
      <c r="BG597" s="10"/>
      <c r="BH597" s="10"/>
      <c r="BI597" s="10"/>
      <c r="BJ597" s="10"/>
    </row>
    <row r="598" spans="1:62" ht="9.75" customHeight="1">
      <c r="A598"/>
      <c r="B598"/>
      <c r="C598"/>
      <c r="D598"/>
      <c r="E598"/>
      <c r="F598"/>
      <c r="G598"/>
      <c r="H598"/>
      <c r="I598"/>
      <c r="J598"/>
      <c r="K598"/>
      <c r="L598"/>
      <c r="M598"/>
      <c r="N598"/>
      <c r="O598"/>
      <c r="P598"/>
      <c r="Q598"/>
      <c r="R598"/>
      <c r="S598"/>
      <c r="T598"/>
      <c r="U598"/>
      <c r="V598"/>
      <c r="W598"/>
      <c r="X598"/>
      <c r="Y598"/>
      <c r="Z598"/>
      <c r="AA598"/>
      <c r="AB598"/>
      <c r="AC598"/>
      <c r="AD598"/>
      <c r="AE598"/>
      <c r="AF598"/>
      <c r="AG598"/>
      <c r="AH598"/>
      <c r="AI598"/>
      <c r="AJ598"/>
      <c r="AK598"/>
      <c r="AL598"/>
      <c r="AM598"/>
      <c r="AN598"/>
      <c r="AO598"/>
      <c r="AP598"/>
      <c r="AQ598"/>
      <c r="AR598"/>
      <c r="AS598"/>
      <c r="AT598"/>
      <c r="AU598"/>
      <c r="AV598"/>
      <c r="AW598"/>
      <c r="AX598"/>
      <c r="AY598"/>
      <c r="BC598" s="10"/>
      <c r="BD598" s="10"/>
      <c r="BE598" s="10"/>
      <c r="BF598" s="10"/>
      <c r="BG598" s="10"/>
      <c r="BH598" s="10"/>
      <c r="BI598" s="10"/>
      <c r="BJ598" s="10"/>
    </row>
    <row r="599" spans="1:62" ht="9.75" customHeight="1">
      <c r="A599"/>
      <c r="B599"/>
      <c r="C599"/>
      <c r="D599"/>
      <c r="E599"/>
      <c r="F599"/>
      <c r="G599"/>
      <c r="H599"/>
      <c r="I599"/>
      <c r="J599"/>
      <c r="K599"/>
      <c r="L599"/>
      <c r="M599"/>
      <c r="N599"/>
      <c r="O599"/>
      <c r="P599"/>
      <c r="Q599"/>
      <c r="R599"/>
      <c r="S599"/>
      <c r="T599"/>
      <c r="U599"/>
      <c r="V599"/>
      <c r="W599"/>
      <c r="X599"/>
      <c r="Y599"/>
      <c r="Z599"/>
      <c r="AA599"/>
      <c r="AB599"/>
      <c r="AC599"/>
      <c r="AD599"/>
      <c r="AE599"/>
      <c r="AF599"/>
      <c r="AG599"/>
      <c r="AH599"/>
      <c r="AI599"/>
      <c r="AJ599"/>
      <c r="AK599"/>
      <c r="AL599"/>
      <c r="AM599"/>
      <c r="AN599"/>
      <c r="AO599"/>
      <c r="AP599"/>
      <c r="AQ599"/>
      <c r="AR599"/>
      <c r="AS599"/>
      <c r="AT599"/>
      <c r="AU599"/>
      <c r="AV599"/>
      <c r="AW599"/>
      <c r="AX599"/>
      <c r="AY599"/>
      <c r="BC599" s="10"/>
      <c r="BD599" s="10"/>
      <c r="BE599" s="10"/>
      <c r="BF599" s="10"/>
      <c r="BG599" s="10"/>
      <c r="BH599" s="10"/>
      <c r="BI599" s="10"/>
      <c r="BJ599" s="10"/>
    </row>
    <row r="600" spans="1:62" ht="9.75" customHeight="1">
      <c r="A600"/>
      <c r="B600"/>
      <c r="C600"/>
      <c r="D600"/>
      <c r="E600"/>
      <c r="F600"/>
      <c r="G600"/>
      <c r="H600"/>
      <c r="I600"/>
      <c r="J600"/>
      <c r="K600"/>
      <c r="L600"/>
      <c r="M600"/>
      <c r="N600"/>
      <c r="O600"/>
      <c r="P600"/>
      <c r="Q600"/>
      <c r="R600"/>
      <c r="S600"/>
      <c r="T600"/>
      <c r="U600"/>
      <c r="V600"/>
      <c r="W600"/>
      <c r="X600"/>
      <c r="Y600"/>
      <c r="Z600"/>
      <c r="AA600"/>
      <c r="AB600"/>
      <c r="AC600"/>
      <c r="AD600"/>
      <c r="AE600"/>
      <c r="AF600"/>
      <c r="AG600"/>
      <c r="AH600"/>
      <c r="AI600"/>
      <c r="AJ600"/>
      <c r="AK600"/>
      <c r="AL600"/>
      <c r="AM600"/>
      <c r="AN600"/>
      <c r="AO600"/>
      <c r="AP600"/>
      <c r="AQ600"/>
      <c r="AR600"/>
      <c r="AS600"/>
      <c r="AT600"/>
      <c r="AU600"/>
      <c r="AV600"/>
      <c r="AW600"/>
      <c r="AX600"/>
      <c r="AY600"/>
      <c r="BC600" s="10"/>
      <c r="BD600" s="10"/>
      <c r="BE600" s="10"/>
      <c r="BF600" s="10"/>
      <c r="BG600" s="10"/>
      <c r="BH600" s="10"/>
      <c r="BI600" s="10"/>
      <c r="BJ600" s="10"/>
    </row>
    <row r="601" spans="1:62" ht="9.75" customHeight="1">
      <c r="A601"/>
      <c r="B601"/>
      <c r="C601"/>
      <c r="D601"/>
      <c r="E601"/>
      <c r="F601"/>
      <c r="G601"/>
      <c r="H601"/>
      <c r="I601"/>
      <c r="J601"/>
      <c r="K601"/>
      <c r="L601"/>
      <c r="M601"/>
      <c r="N601"/>
      <c r="O601"/>
      <c r="P601"/>
      <c r="Q601"/>
      <c r="R601"/>
      <c r="S601"/>
      <c r="T601"/>
      <c r="U601"/>
      <c r="V601"/>
      <c r="W601"/>
      <c r="X601"/>
      <c r="Y601"/>
      <c r="Z601"/>
      <c r="AA601"/>
      <c r="AB601"/>
      <c r="AC601"/>
      <c r="AD601"/>
      <c r="AE601"/>
      <c r="AF601"/>
      <c r="AG601"/>
      <c r="AH601"/>
      <c r="AI601"/>
      <c r="AJ601"/>
      <c r="AK601"/>
      <c r="AL601"/>
      <c r="AM601"/>
      <c r="AN601"/>
      <c r="AO601"/>
      <c r="AP601"/>
      <c r="AQ601"/>
      <c r="AR601"/>
      <c r="AS601"/>
      <c r="AT601"/>
      <c r="AU601"/>
      <c r="AV601"/>
      <c r="AW601"/>
      <c r="AX601"/>
      <c r="AY601"/>
      <c r="BC601" s="10"/>
      <c r="BD601" s="10"/>
      <c r="BE601" s="10"/>
      <c r="BF601" s="10"/>
      <c r="BG601" s="10"/>
      <c r="BH601" s="10"/>
      <c r="BI601" s="10"/>
      <c r="BJ601" s="10"/>
    </row>
    <row r="602" spans="1:62" ht="9.75" customHeight="1">
      <c r="A602"/>
      <c r="B602"/>
      <c r="C602"/>
      <c r="D602"/>
      <c r="E602"/>
      <c r="F602"/>
      <c r="G602"/>
      <c r="H602"/>
      <c r="I602"/>
      <c r="J602"/>
      <c r="K602"/>
      <c r="L602"/>
      <c r="M602"/>
      <c r="N602"/>
      <c r="O602"/>
      <c r="P602"/>
      <c r="Q602"/>
      <c r="R602"/>
      <c r="S602"/>
      <c r="T602"/>
      <c r="U602"/>
      <c r="V602"/>
      <c r="W602"/>
      <c r="X602"/>
      <c r="Y602"/>
      <c r="Z602"/>
      <c r="AA602"/>
      <c r="AB602"/>
      <c r="AC602"/>
      <c r="AD602"/>
      <c r="AE602"/>
      <c r="AF602"/>
      <c r="AG602"/>
      <c r="AH602"/>
      <c r="AI602"/>
      <c r="AJ602"/>
      <c r="AK602"/>
      <c r="AL602"/>
      <c r="AM602"/>
      <c r="AN602"/>
      <c r="AO602"/>
      <c r="AP602"/>
      <c r="AQ602"/>
      <c r="AR602"/>
      <c r="AS602"/>
      <c r="AT602"/>
      <c r="AU602"/>
      <c r="AV602"/>
      <c r="AW602"/>
      <c r="AX602"/>
      <c r="AY602"/>
      <c r="BC602" s="10"/>
      <c r="BD602" s="10"/>
      <c r="BE602" s="10"/>
      <c r="BF602" s="10"/>
      <c r="BG602" s="10"/>
      <c r="BH602" s="10"/>
      <c r="BI602" s="10"/>
      <c r="BJ602" s="10"/>
    </row>
    <row r="603" spans="1:62" ht="9.75" customHeight="1">
      <c r="A603"/>
      <c r="B603"/>
      <c r="C603"/>
      <c r="D603"/>
      <c r="E603"/>
      <c r="F603"/>
      <c r="G603"/>
      <c r="H603"/>
      <c r="I603"/>
      <c r="J603"/>
      <c r="K603"/>
      <c r="L603"/>
      <c r="M603"/>
      <c r="N603"/>
      <c r="O603"/>
      <c r="P603"/>
      <c r="Q603"/>
      <c r="R603"/>
      <c r="S603"/>
      <c r="T603"/>
      <c r="U603"/>
      <c r="V603"/>
      <c r="W603"/>
      <c r="X603"/>
      <c r="Y603"/>
      <c r="Z603"/>
      <c r="AA603"/>
      <c r="AB603"/>
      <c r="AC603"/>
      <c r="AD603"/>
      <c r="AE603"/>
      <c r="AF603"/>
      <c r="AG603"/>
      <c r="AH603"/>
      <c r="AI603"/>
      <c r="AJ603"/>
      <c r="AK603"/>
      <c r="AL603"/>
      <c r="AM603"/>
      <c r="AN603"/>
      <c r="AO603"/>
      <c r="AP603"/>
      <c r="AQ603"/>
      <c r="AR603"/>
      <c r="AS603"/>
      <c r="AT603"/>
      <c r="AU603"/>
      <c r="AV603"/>
      <c r="AW603"/>
      <c r="AX603"/>
      <c r="AY603"/>
      <c r="BC603" s="10"/>
      <c r="BD603" s="10"/>
      <c r="BE603" s="10"/>
      <c r="BF603" s="10"/>
      <c r="BG603" s="10"/>
      <c r="BH603" s="10"/>
      <c r="BI603" s="10"/>
      <c r="BJ603" s="10"/>
    </row>
    <row r="604" spans="1:62" ht="9.75" customHeight="1">
      <c r="A604"/>
      <c r="B604"/>
      <c r="C604"/>
      <c r="D604"/>
      <c r="E604"/>
      <c r="F604"/>
      <c r="G604"/>
      <c r="H604"/>
      <c r="I604"/>
      <c r="J604"/>
      <c r="K604"/>
      <c r="L604"/>
      <c r="M604"/>
      <c r="N604"/>
      <c r="O604"/>
      <c r="P604"/>
      <c r="Q604"/>
      <c r="R604"/>
      <c r="S604"/>
      <c r="T604"/>
      <c r="U604"/>
      <c r="V604"/>
      <c r="W604"/>
      <c r="X604"/>
      <c r="Y604"/>
      <c r="Z604"/>
      <c r="AA604"/>
      <c r="AB604"/>
      <c r="AC604"/>
      <c r="AD604"/>
      <c r="AE604"/>
      <c r="AF604"/>
      <c r="AG604"/>
      <c r="AH604"/>
      <c r="AI604"/>
      <c r="AJ604"/>
      <c r="AK604"/>
      <c r="AL604"/>
      <c r="AM604"/>
      <c r="AN604"/>
      <c r="AO604"/>
      <c r="AP604"/>
      <c r="AQ604"/>
      <c r="AR604"/>
      <c r="AS604"/>
      <c r="AT604"/>
      <c r="AU604"/>
      <c r="AV604"/>
      <c r="AW604"/>
      <c r="AX604"/>
      <c r="AY604"/>
      <c r="BC604" s="10"/>
      <c r="BD604" s="10"/>
      <c r="BE604" s="10"/>
      <c r="BF604" s="10"/>
      <c r="BG604" s="10"/>
      <c r="BH604" s="10"/>
      <c r="BI604" s="10"/>
      <c r="BJ604" s="10"/>
    </row>
    <row r="605" spans="1:62" ht="9.75" customHeight="1">
      <c r="A605"/>
      <c r="B605"/>
      <c r="C605"/>
      <c r="D605"/>
      <c r="E605"/>
      <c r="F605"/>
      <c r="G605"/>
      <c r="H605"/>
      <c r="I605"/>
      <c r="J605"/>
      <c r="K605"/>
      <c r="L605"/>
      <c r="M605"/>
      <c r="N605"/>
      <c r="O605"/>
      <c r="P605"/>
      <c r="Q605"/>
      <c r="R605"/>
      <c r="S605"/>
      <c r="T605"/>
      <c r="U605"/>
      <c r="V605"/>
      <c r="W605"/>
      <c r="X605"/>
      <c r="Y605"/>
      <c r="Z605"/>
      <c r="AA605"/>
      <c r="AB605"/>
      <c r="AC605"/>
      <c r="AD605"/>
      <c r="AE605"/>
      <c r="AF605"/>
      <c r="AG605"/>
      <c r="AH605"/>
      <c r="AI605"/>
      <c r="AJ605"/>
      <c r="AK605"/>
      <c r="AL605"/>
      <c r="AM605"/>
      <c r="AN605"/>
      <c r="AO605"/>
      <c r="AP605"/>
      <c r="AQ605"/>
      <c r="AR605"/>
      <c r="AS605"/>
      <c r="AT605"/>
      <c r="AU605"/>
      <c r="AV605"/>
      <c r="AW605"/>
      <c r="AX605"/>
      <c r="AY605"/>
      <c r="BC605" s="10"/>
      <c r="BD605" s="10"/>
      <c r="BE605" s="10"/>
      <c r="BF605" s="10"/>
      <c r="BG605" s="10"/>
      <c r="BH605" s="10"/>
      <c r="BI605" s="10"/>
      <c r="BJ605" s="10"/>
    </row>
    <row r="606" spans="1:62" ht="9.75" customHeight="1">
      <c r="A606"/>
      <c r="B606"/>
      <c r="C606"/>
      <c r="D606"/>
      <c r="E606"/>
      <c r="F606"/>
      <c r="G606"/>
      <c r="H606"/>
      <c r="I606"/>
      <c r="J606"/>
      <c r="K606"/>
      <c r="L606"/>
      <c r="M606"/>
      <c r="N606"/>
      <c r="O606"/>
      <c r="P606"/>
      <c r="Q606"/>
      <c r="R606"/>
      <c r="S606"/>
      <c r="T606"/>
      <c r="U606"/>
      <c r="V606"/>
      <c r="W606"/>
      <c r="X606"/>
      <c r="Y606"/>
      <c r="Z606"/>
      <c r="AA606"/>
      <c r="AB606"/>
      <c r="AC606"/>
      <c r="AD606"/>
      <c r="AE606"/>
      <c r="AF606"/>
      <c r="AG606"/>
      <c r="AH606"/>
      <c r="AI606"/>
      <c r="AJ606"/>
      <c r="AK606"/>
      <c r="AL606"/>
      <c r="AM606"/>
      <c r="AN606"/>
      <c r="AO606"/>
      <c r="AP606"/>
      <c r="AQ606"/>
      <c r="AR606"/>
      <c r="AS606"/>
      <c r="AT606"/>
      <c r="AU606"/>
      <c r="AV606"/>
      <c r="AW606"/>
      <c r="AX606"/>
      <c r="AY606"/>
      <c r="BC606" s="10"/>
      <c r="BD606" s="10"/>
      <c r="BE606" s="10"/>
      <c r="BF606" s="10"/>
      <c r="BG606" s="10"/>
      <c r="BH606" s="10"/>
      <c r="BI606" s="10"/>
      <c r="BJ606" s="10"/>
    </row>
    <row r="607" spans="1:62" ht="9.75" customHeight="1">
      <c r="A607"/>
      <c r="B607"/>
      <c r="C607"/>
      <c r="D607"/>
      <c r="E607"/>
      <c r="F607"/>
      <c r="G607"/>
      <c r="H607"/>
      <c r="I607"/>
      <c r="J607"/>
      <c r="K607"/>
      <c r="L607"/>
      <c r="M607"/>
      <c r="N607"/>
      <c r="O607"/>
      <c r="P607"/>
      <c r="Q607"/>
      <c r="R607"/>
      <c r="S607"/>
      <c r="T607"/>
      <c r="U607"/>
      <c r="V607"/>
      <c r="W607"/>
      <c r="X607"/>
      <c r="Y607"/>
      <c r="Z607"/>
      <c r="AA607"/>
      <c r="AB607"/>
      <c r="AC607"/>
      <c r="AD607"/>
      <c r="AE607"/>
      <c r="AF607"/>
      <c r="AG607"/>
      <c r="AH607"/>
      <c r="AI607"/>
      <c r="AJ607"/>
      <c r="AK607"/>
      <c r="AL607"/>
      <c r="AM607"/>
      <c r="AN607"/>
      <c r="AO607"/>
      <c r="AP607"/>
      <c r="AQ607"/>
      <c r="AR607"/>
      <c r="AS607"/>
      <c r="AT607"/>
      <c r="AU607"/>
      <c r="AV607"/>
      <c r="AW607"/>
      <c r="AX607"/>
      <c r="AY607"/>
      <c r="BC607" s="10"/>
      <c r="BD607" s="10"/>
      <c r="BE607" s="10"/>
      <c r="BF607" s="10"/>
      <c r="BG607" s="10"/>
      <c r="BH607" s="10"/>
      <c r="BI607" s="10"/>
      <c r="BJ607" s="10"/>
    </row>
    <row r="608" spans="1:62" ht="9.75" customHeight="1">
      <c r="A608"/>
      <c r="B608"/>
      <c r="C608"/>
      <c r="D608"/>
      <c r="E608"/>
      <c r="F608"/>
      <c r="G608"/>
      <c r="H608"/>
      <c r="I608"/>
      <c r="J608"/>
      <c r="K608"/>
      <c r="L608"/>
      <c r="M608"/>
      <c r="N608"/>
      <c r="O608"/>
      <c r="P608"/>
      <c r="Q608"/>
      <c r="R608"/>
      <c r="S608"/>
      <c r="T608"/>
      <c r="U608"/>
      <c r="V608"/>
      <c r="W608"/>
      <c r="X608"/>
      <c r="Y608"/>
      <c r="Z608"/>
      <c r="AA608"/>
      <c r="AB608"/>
      <c r="AC608"/>
      <c r="AD608"/>
      <c r="AE608"/>
      <c r="AF608"/>
      <c r="AG608"/>
      <c r="AH608"/>
      <c r="AI608"/>
      <c r="AJ608"/>
      <c r="AK608"/>
      <c r="AL608"/>
      <c r="AM608"/>
      <c r="AN608"/>
      <c r="AO608"/>
      <c r="AP608"/>
      <c r="AQ608"/>
      <c r="AR608"/>
      <c r="AS608"/>
      <c r="AT608"/>
      <c r="AU608"/>
      <c r="AV608"/>
      <c r="AW608"/>
      <c r="AX608"/>
      <c r="AY608"/>
      <c r="BC608" s="10"/>
      <c r="BD608" s="10"/>
      <c r="BE608" s="10"/>
      <c r="BF608" s="10"/>
      <c r="BG608" s="10"/>
      <c r="BH608" s="10"/>
      <c r="BI608" s="10"/>
      <c r="BJ608" s="10"/>
    </row>
    <row r="609" spans="1:62" ht="9.75" customHeight="1">
      <c r="A609"/>
      <c r="B609"/>
      <c r="C609"/>
      <c r="D609"/>
      <c r="E609"/>
      <c r="F609"/>
      <c r="G609"/>
      <c r="H609"/>
      <c r="I609"/>
      <c r="J609"/>
      <c r="K609"/>
      <c r="L609"/>
      <c r="M609"/>
      <c r="N609"/>
      <c r="O609"/>
      <c r="P609"/>
      <c r="Q609"/>
      <c r="R609"/>
      <c r="S609"/>
      <c r="T609"/>
      <c r="U609"/>
      <c r="V609"/>
      <c r="W609"/>
      <c r="X609"/>
      <c r="Y609"/>
      <c r="Z609"/>
      <c r="AA609"/>
      <c r="AB609"/>
      <c r="AC609"/>
      <c r="AD609"/>
      <c r="AE609"/>
      <c r="AF609"/>
      <c r="AG609"/>
      <c r="AH609"/>
      <c r="AI609"/>
      <c r="AJ609"/>
      <c r="AK609"/>
      <c r="AL609"/>
      <c r="AM609"/>
      <c r="AN609"/>
      <c r="AO609"/>
      <c r="AP609"/>
      <c r="AQ609"/>
      <c r="AR609"/>
      <c r="AS609"/>
      <c r="AT609"/>
      <c r="AU609"/>
      <c r="AV609"/>
      <c r="AW609"/>
      <c r="AX609"/>
      <c r="AY609"/>
      <c r="BC609" s="10"/>
      <c r="BD609" s="10"/>
      <c r="BE609" s="10"/>
      <c r="BF609" s="10"/>
      <c r="BG609" s="10"/>
      <c r="BH609" s="10"/>
      <c r="BI609" s="10"/>
      <c r="BJ609" s="10"/>
    </row>
    <row r="610" spans="1:62" ht="9.75" customHeight="1">
      <c r="A610"/>
      <c r="B610"/>
      <c r="C610"/>
      <c r="D610"/>
      <c r="E610"/>
      <c r="F610"/>
      <c r="G610"/>
      <c r="H610"/>
      <c r="I610"/>
      <c r="J610"/>
      <c r="K610"/>
      <c r="L610"/>
      <c r="M610"/>
      <c r="N610"/>
      <c r="O610"/>
      <c r="P610"/>
      <c r="Q610"/>
      <c r="R610"/>
      <c r="S610"/>
      <c r="T610"/>
      <c r="U610"/>
      <c r="V610"/>
      <c r="W610"/>
      <c r="X610"/>
      <c r="Y610"/>
      <c r="Z610"/>
      <c r="AA610"/>
      <c r="AB610"/>
      <c r="AC610"/>
      <c r="AD610"/>
      <c r="AE610"/>
      <c r="AF610"/>
      <c r="AG610"/>
      <c r="AH610"/>
      <c r="AI610"/>
      <c r="AJ610"/>
      <c r="AK610"/>
      <c r="AL610"/>
      <c r="AM610"/>
      <c r="AN610"/>
      <c r="AO610"/>
      <c r="AP610"/>
      <c r="AQ610"/>
      <c r="AR610"/>
      <c r="AS610"/>
      <c r="AT610"/>
      <c r="AU610"/>
      <c r="AV610"/>
      <c r="AW610"/>
      <c r="AX610"/>
      <c r="AY610"/>
      <c r="BC610" s="10"/>
      <c r="BD610" s="10"/>
      <c r="BE610" s="10"/>
      <c r="BF610" s="10"/>
      <c r="BG610" s="10"/>
      <c r="BH610" s="10"/>
      <c r="BI610" s="10"/>
      <c r="BJ610" s="10"/>
    </row>
    <row r="611" spans="1:62" ht="9.75" customHeight="1">
      <c r="A611"/>
      <c r="B611"/>
      <c r="C611"/>
      <c r="D611"/>
      <c r="E611"/>
      <c r="F611"/>
      <c r="G611"/>
      <c r="H611"/>
      <c r="I611"/>
      <c r="J611"/>
      <c r="K611"/>
      <c r="L611"/>
      <c r="M611"/>
      <c r="N611"/>
      <c r="O611"/>
      <c r="P611"/>
      <c r="Q611"/>
      <c r="R611"/>
      <c r="S611"/>
      <c r="T611"/>
      <c r="U611"/>
      <c r="V611"/>
      <c r="W611"/>
      <c r="X611"/>
      <c r="Y611"/>
      <c r="Z611"/>
      <c r="AA611"/>
      <c r="AB611"/>
      <c r="AC611"/>
      <c r="AD611"/>
      <c r="AE611"/>
      <c r="AF611"/>
      <c r="AG611"/>
      <c r="AH611"/>
      <c r="AI611"/>
      <c r="AJ611"/>
      <c r="AK611"/>
      <c r="AL611"/>
      <c r="AM611"/>
      <c r="AN611"/>
      <c r="AO611"/>
      <c r="AP611"/>
      <c r="AQ611"/>
      <c r="AR611"/>
      <c r="AS611"/>
      <c r="AT611"/>
      <c r="AU611"/>
      <c r="AV611"/>
      <c r="AW611"/>
      <c r="AX611"/>
      <c r="AY611"/>
      <c r="BC611" s="10"/>
      <c r="BD611" s="10"/>
      <c r="BE611" s="10"/>
      <c r="BF611" s="10"/>
      <c r="BG611" s="10"/>
      <c r="BH611" s="10"/>
      <c r="BI611" s="10"/>
      <c r="BJ611" s="10"/>
    </row>
    <row r="612" spans="1:62" ht="9.75" customHeight="1">
      <c r="A612"/>
      <c r="B612"/>
      <c r="C612"/>
      <c r="D612"/>
      <c r="E612"/>
      <c r="F612"/>
      <c r="G612"/>
      <c r="H612"/>
      <c r="I612"/>
      <c r="J612"/>
      <c r="K612"/>
      <c r="L612"/>
      <c r="M612"/>
      <c r="N612"/>
      <c r="O612"/>
      <c r="P612"/>
      <c r="Q612"/>
      <c r="R612"/>
      <c r="S612"/>
      <c r="T612"/>
      <c r="U612"/>
      <c r="V612"/>
      <c r="W612"/>
      <c r="X612"/>
      <c r="Y612"/>
      <c r="Z612"/>
      <c r="AA612"/>
      <c r="AB612"/>
      <c r="AC612"/>
      <c r="AD612"/>
      <c r="AE612"/>
      <c r="AF612"/>
      <c r="AG612"/>
      <c r="AH612"/>
      <c r="AI612"/>
      <c r="AJ612"/>
      <c r="AK612"/>
      <c r="AL612"/>
      <c r="AM612"/>
      <c r="AN612"/>
      <c r="AO612"/>
      <c r="AP612"/>
      <c r="AQ612"/>
      <c r="AR612"/>
      <c r="AS612"/>
      <c r="AT612"/>
      <c r="AU612"/>
      <c r="AV612"/>
      <c r="AW612"/>
      <c r="AX612"/>
      <c r="AY612"/>
      <c r="BC612" s="10"/>
      <c r="BD612" s="10"/>
      <c r="BE612" s="10"/>
      <c r="BF612" s="10"/>
      <c r="BG612" s="10"/>
      <c r="BH612" s="10"/>
      <c r="BI612" s="10"/>
      <c r="BJ612" s="10"/>
    </row>
    <row r="613" spans="1:62" ht="9.75" customHeight="1">
      <c r="A613"/>
      <c r="B613"/>
      <c r="C613"/>
      <c r="D613"/>
      <c r="E613"/>
      <c r="F613"/>
      <c r="G613"/>
      <c r="H613"/>
      <c r="I613"/>
      <c r="J613"/>
      <c r="K613"/>
      <c r="L613"/>
      <c r="M613"/>
      <c r="N613"/>
      <c r="O613"/>
      <c r="P613"/>
      <c r="Q613"/>
      <c r="R613"/>
      <c r="S613"/>
      <c r="T613"/>
      <c r="U613"/>
      <c r="V613"/>
      <c r="W613"/>
      <c r="X613"/>
      <c r="Y613"/>
      <c r="Z613"/>
      <c r="AA613"/>
      <c r="AB613"/>
      <c r="AC613"/>
      <c r="AD613"/>
      <c r="AE613"/>
      <c r="AF613"/>
      <c r="AG613"/>
      <c r="AH613"/>
      <c r="AI613"/>
      <c r="AJ613"/>
      <c r="AK613"/>
      <c r="AL613"/>
      <c r="AM613"/>
      <c r="AN613"/>
      <c r="AO613"/>
      <c r="AP613"/>
      <c r="AQ613"/>
      <c r="AR613"/>
      <c r="AS613"/>
      <c r="AT613"/>
      <c r="AU613"/>
      <c r="AV613"/>
      <c r="AW613"/>
      <c r="AX613"/>
      <c r="AY613"/>
      <c r="BC613" s="10"/>
      <c r="BD613" s="10"/>
      <c r="BE613" s="10"/>
      <c r="BF613" s="10"/>
      <c r="BG613" s="10"/>
      <c r="BH613" s="10"/>
      <c r="BI613" s="10"/>
      <c r="BJ613" s="10"/>
    </row>
    <row r="614" spans="1:62" ht="9.75" customHeight="1">
      <c r="A614"/>
      <c r="B614"/>
      <c r="C614"/>
      <c r="D614"/>
      <c r="E614"/>
      <c r="F614"/>
      <c r="G614"/>
      <c r="H614"/>
      <c r="I614"/>
      <c r="J614"/>
      <c r="K614"/>
      <c r="L614"/>
      <c r="M614"/>
      <c r="N614"/>
      <c r="O614"/>
      <c r="P614"/>
      <c r="Q614"/>
      <c r="R614"/>
      <c r="S614"/>
      <c r="T614"/>
      <c r="U614"/>
      <c r="V614"/>
      <c r="W614"/>
      <c r="X614"/>
      <c r="Y614"/>
      <c r="Z614"/>
      <c r="AA614"/>
      <c r="AB614"/>
      <c r="AC614"/>
      <c r="AD614"/>
      <c r="AE614"/>
      <c r="AF614"/>
      <c r="AG614"/>
      <c r="AH614"/>
      <c r="AI614"/>
      <c r="AJ614"/>
      <c r="AK614"/>
      <c r="AL614"/>
      <c r="AM614"/>
      <c r="AN614"/>
      <c r="AO614"/>
      <c r="AP614"/>
      <c r="AQ614"/>
      <c r="AR614"/>
      <c r="AS614"/>
      <c r="AT614"/>
      <c r="AU614"/>
      <c r="AV614"/>
      <c r="AW614"/>
      <c r="AX614"/>
      <c r="AY614"/>
      <c r="BC614" s="10"/>
      <c r="BD614" s="10"/>
      <c r="BE614" s="10"/>
      <c r="BF614" s="10"/>
      <c r="BG614" s="10"/>
      <c r="BH614" s="10"/>
      <c r="BI614" s="10"/>
      <c r="BJ614" s="10"/>
    </row>
  </sheetData>
  <sheetProtection sheet="1" objects="1" scenarios="1"/>
  <printOptions/>
  <pageMargins left="0.699305555555556" right="0.699305555555556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9"/>
  <sheetViews>
    <sheetView zoomScalePageLayoutView="0" workbookViewId="0" topLeftCell="A1">
      <selection activeCell="L7" sqref="L7"/>
    </sheetView>
  </sheetViews>
  <sheetFormatPr defaultColWidth="9.00390625" defaultRowHeight="15"/>
  <cols>
    <col min="1" max="1" width="23.8515625" style="36" customWidth="1"/>
    <col min="2" max="2" width="6.7109375" style="36" customWidth="1"/>
    <col min="3" max="5" width="6.140625" style="37" customWidth="1"/>
    <col min="6" max="6" width="6.421875" style="37" customWidth="1"/>
    <col min="7" max="7" width="6.8515625" style="37" customWidth="1"/>
    <col min="8" max="8" width="8.28125" style="37" customWidth="1"/>
    <col min="9" max="9" width="7.140625" style="37" customWidth="1"/>
    <col min="10" max="10" width="6.140625" style="37" customWidth="1"/>
    <col min="11" max="11" width="7.421875" style="37" customWidth="1"/>
    <col min="12" max="12" width="7.8515625" style="38" customWidth="1"/>
    <col min="13" max="13" width="7.7109375" style="38" customWidth="1"/>
    <col min="14" max="14" width="16.421875" style="36" customWidth="1"/>
    <col min="15" max="16384" width="9.00390625" style="36" customWidth="1"/>
  </cols>
  <sheetData>
    <row r="1" ht="21" customHeight="1">
      <c r="A1" s="48" t="s">
        <v>106</v>
      </c>
    </row>
    <row r="2" ht="12" customHeight="1">
      <c r="A2" s="36" t="s">
        <v>104</v>
      </c>
    </row>
    <row r="3" ht="12" customHeight="1">
      <c r="A3" s="36" t="s">
        <v>84</v>
      </c>
    </row>
    <row r="4" ht="12" customHeight="1">
      <c r="A4" s="36" t="s">
        <v>157</v>
      </c>
    </row>
    <row r="5" ht="12" customHeight="1">
      <c r="A5" s="36" t="s">
        <v>105</v>
      </c>
    </row>
    <row r="6" ht="12" customHeight="1">
      <c r="A6" s="36" t="s">
        <v>145</v>
      </c>
    </row>
    <row r="7" ht="12" customHeight="1">
      <c r="A7" s="58" t="s">
        <v>158</v>
      </c>
    </row>
    <row r="8" ht="12" customHeight="1">
      <c r="A8" s="36" t="s">
        <v>107</v>
      </c>
    </row>
    <row r="9" ht="12" customHeight="1">
      <c r="A9" s="36" t="s">
        <v>108</v>
      </c>
    </row>
    <row r="10" spans="1:13" ht="12" customHeight="1">
      <c r="A10" s="57"/>
      <c r="B10" s="44" t="s">
        <v>85</v>
      </c>
      <c r="C10" s="44" t="s">
        <v>159</v>
      </c>
      <c r="D10" s="44" t="s">
        <v>155</v>
      </c>
      <c r="E10" s="44" t="s">
        <v>99</v>
      </c>
      <c r="F10" s="44" t="s">
        <v>138</v>
      </c>
      <c r="G10" s="44" t="s">
        <v>88</v>
      </c>
      <c r="H10" s="44" t="s">
        <v>89</v>
      </c>
      <c r="I10" s="44" t="s">
        <v>156</v>
      </c>
      <c r="J10" s="39" t="s">
        <v>94</v>
      </c>
      <c r="K10" s="41" t="s">
        <v>56</v>
      </c>
      <c r="L10" s="42" t="s">
        <v>94</v>
      </c>
      <c r="M10" s="42" t="s">
        <v>141</v>
      </c>
    </row>
    <row r="11" spans="1:14" ht="12" customHeight="1">
      <c r="A11" s="57" t="s">
        <v>153</v>
      </c>
      <c r="B11" s="52">
        <v>7.42004</v>
      </c>
      <c r="C11" s="45">
        <v>7021.83</v>
      </c>
      <c r="D11" s="53">
        <v>128.689</v>
      </c>
      <c r="E11" s="45">
        <f>+(906+1418)/2</f>
        <v>1162</v>
      </c>
      <c r="F11" s="45">
        <v>1.84523</v>
      </c>
      <c r="G11" s="52">
        <v>7.42004</v>
      </c>
      <c r="H11" s="45">
        <v>7021.83</v>
      </c>
      <c r="I11" s="53">
        <v>128.689</v>
      </c>
      <c r="J11" s="47">
        <v>250</v>
      </c>
      <c r="K11" s="43">
        <f aca="true" t="shared" si="0" ref="K11:K31">IF(J11&lt;E11,(10^(B11-(C11/(D11+J11))))/760*14.696-14.696,(10^(G11-(H11/(I11+J11))))/760*14.696-14.696)</f>
        <v>-14.695999999999854</v>
      </c>
      <c r="L11" s="42">
        <f aca="true" t="shared" si="1" ref="L11:L31">IF((K11+14.696)&lt;F11,C11/(-(LOG10((K11+14.696)*760/14.696)-B11))-D11,H11/(-(LOG10((K11+14.696)*760/14.696)-G11))-I11)</f>
        <v>249.98754333707868</v>
      </c>
      <c r="M11" s="42">
        <f aca="true" t="shared" si="2" ref="M11:M33">+K11+14.696</f>
        <v>1.4566126083082054E-13</v>
      </c>
      <c r="N11" s="36" t="s">
        <v>154</v>
      </c>
    </row>
    <row r="12" spans="1:14" ht="12" customHeight="1">
      <c r="A12" s="57" t="s">
        <v>147</v>
      </c>
      <c r="B12" s="52">
        <v>8.07763</v>
      </c>
      <c r="C12" s="45">
        <v>2603.26</v>
      </c>
      <c r="D12" s="53">
        <v>282.769</v>
      </c>
      <c r="E12" s="54">
        <f>+(216+218)/2</f>
        <v>217</v>
      </c>
      <c r="F12" s="45">
        <f>+(14.2918+14.378)/2</f>
        <v>14.334900000000001</v>
      </c>
      <c r="G12" s="52">
        <v>7.22868</v>
      </c>
      <c r="H12" s="45">
        <v>1947.89</v>
      </c>
      <c r="I12" s="53">
        <v>230.034</v>
      </c>
      <c r="J12" s="40">
        <f>+J$11</f>
        <v>250</v>
      </c>
      <c r="K12" s="43">
        <f t="shared" si="0"/>
        <v>13.962193653802801</v>
      </c>
      <c r="L12" s="42">
        <f t="shared" si="1"/>
        <v>250</v>
      </c>
      <c r="M12" s="42">
        <f t="shared" si="2"/>
        <v>28.6581936538028</v>
      </c>
      <c r="N12" s="36" t="s">
        <v>148</v>
      </c>
    </row>
    <row r="13" spans="1:14" ht="12" customHeight="1">
      <c r="A13" s="57" t="s">
        <v>120</v>
      </c>
      <c r="B13" s="52">
        <v>7.92484</v>
      </c>
      <c r="C13" s="45">
        <v>1617.52</v>
      </c>
      <c r="D13" s="53">
        <v>203.296</v>
      </c>
      <c r="E13" s="54">
        <f>+(118+118)/2</f>
        <v>118</v>
      </c>
      <c r="F13" s="45">
        <f>+(15.0267+14.8752)/2</f>
        <v>14.950949999999999</v>
      </c>
      <c r="G13" s="52">
        <v>7.93068</v>
      </c>
      <c r="H13" s="45">
        <v>1738.4</v>
      </c>
      <c r="I13" s="53">
        <v>226.606</v>
      </c>
      <c r="J13" s="40">
        <f aca="true" t="shared" si="3" ref="J13:J31">+J$11</f>
        <v>250</v>
      </c>
      <c r="K13" s="43">
        <f t="shared" si="0"/>
        <v>356.5043031247213</v>
      </c>
      <c r="L13" s="42">
        <f t="shared" si="1"/>
        <v>250.00000000000006</v>
      </c>
      <c r="M13" s="42">
        <f t="shared" si="2"/>
        <v>371.2003031247213</v>
      </c>
      <c r="N13" s="36" t="s">
        <v>119</v>
      </c>
    </row>
    <row r="14" spans="1:13" ht="12" customHeight="1">
      <c r="A14" s="57" t="s">
        <v>121</v>
      </c>
      <c r="B14" s="52">
        <v>8.07131</v>
      </c>
      <c r="C14" s="45">
        <v>1730.63</v>
      </c>
      <c r="D14" s="53">
        <v>233.426</v>
      </c>
      <c r="E14" s="54">
        <f>+(99+100)/2</f>
        <v>99.5</v>
      </c>
      <c r="F14" s="45">
        <f>+(14.4362+14.5206)/2</f>
        <v>14.4784</v>
      </c>
      <c r="G14" s="52">
        <v>8.14019</v>
      </c>
      <c r="H14" s="45">
        <v>1810.94</v>
      </c>
      <c r="I14" s="53">
        <v>244.485</v>
      </c>
      <c r="J14" s="40">
        <f t="shared" si="3"/>
        <v>250</v>
      </c>
      <c r="K14" s="43">
        <f t="shared" si="0"/>
        <v>566.4706157690612</v>
      </c>
      <c r="L14" s="42">
        <f t="shared" si="1"/>
        <v>250.00000000000006</v>
      </c>
      <c r="M14" s="42">
        <f t="shared" si="2"/>
        <v>581.1666157690612</v>
      </c>
    </row>
    <row r="15" spans="1:13" ht="12" customHeight="1">
      <c r="A15" s="57" t="s">
        <v>136</v>
      </c>
      <c r="B15" s="52">
        <v>7.23861</v>
      </c>
      <c r="C15" s="45">
        <v>1455.24</v>
      </c>
      <c r="D15" s="53">
        <v>236.454</v>
      </c>
      <c r="E15" s="54">
        <v>0</v>
      </c>
      <c r="F15" s="45">
        <f>0.234727</f>
        <v>0.234727</v>
      </c>
      <c r="G15" s="52">
        <v>7.23861</v>
      </c>
      <c r="H15" s="45">
        <v>1455.24</v>
      </c>
      <c r="I15" s="53">
        <v>236.454</v>
      </c>
      <c r="J15" s="40">
        <f t="shared" si="3"/>
        <v>250</v>
      </c>
      <c r="K15" s="43">
        <f t="shared" si="0"/>
        <v>326.8656610136674</v>
      </c>
      <c r="L15" s="42">
        <f t="shared" si="1"/>
        <v>250.00000000000023</v>
      </c>
      <c r="M15" s="42">
        <f t="shared" si="2"/>
        <v>341.56166101366745</v>
      </c>
    </row>
    <row r="16" spans="1:14" ht="12" customHeight="1">
      <c r="A16" s="57" t="s">
        <v>135</v>
      </c>
      <c r="B16" s="52">
        <v>6.85146</v>
      </c>
      <c r="C16" s="45">
        <v>1206.47</v>
      </c>
      <c r="D16" s="53">
        <v>223.136</v>
      </c>
      <c r="E16" s="54">
        <f>+(79+81)/2</f>
        <v>80</v>
      </c>
      <c r="F16" s="45">
        <f>+(14.3841+14.3774)/2</f>
        <v>14.380749999999999</v>
      </c>
      <c r="G16" s="52">
        <v>7.09926</v>
      </c>
      <c r="H16" s="45">
        <v>1380.54</v>
      </c>
      <c r="I16" s="53">
        <v>246.526</v>
      </c>
      <c r="J16" s="40">
        <f t="shared" si="3"/>
        <v>250</v>
      </c>
      <c r="K16" s="43">
        <f t="shared" si="0"/>
        <v>388.25045958521287</v>
      </c>
      <c r="L16" s="42">
        <f t="shared" si="1"/>
        <v>250.0000000000001</v>
      </c>
      <c r="M16" s="42">
        <f t="shared" si="2"/>
        <v>402.9464595852129</v>
      </c>
      <c r="N16" s="36" t="s">
        <v>137</v>
      </c>
    </row>
    <row r="17" spans="1:14" ht="12" customHeight="1">
      <c r="A17" s="57" t="s">
        <v>91</v>
      </c>
      <c r="B17" s="52">
        <v>6.87987</v>
      </c>
      <c r="C17" s="45">
        <v>1196.76</v>
      </c>
      <c r="D17" s="53">
        <v>219.161</v>
      </c>
      <c r="E17" s="54">
        <f>+(80+80)/2</f>
        <v>80</v>
      </c>
      <c r="F17" s="45">
        <f>+(14.651+14.8316)/2</f>
        <v>14.741299999999999</v>
      </c>
      <c r="G17" s="52">
        <v>7.2009</v>
      </c>
      <c r="H17" s="45">
        <v>1415.8</v>
      </c>
      <c r="I17" s="53">
        <v>248.028</v>
      </c>
      <c r="J17" s="40">
        <f t="shared" si="3"/>
        <v>250</v>
      </c>
      <c r="K17" s="43">
        <f t="shared" si="0"/>
        <v>426.33945126989414</v>
      </c>
      <c r="L17" s="42">
        <f t="shared" si="1"/>
        <v>250.00000000000009</v>
      </c>
      <c r="M17" s="42">
        <f t="shared" si="2"/>
        <v>441.03545126989417</v>
      </c>
      <c r="N17" s="36" t="s">
        <v>124</v>
      </c>
    </row>
    <row r="18" spans="1:14" ht="12" customHeight="1">
      <c r="A18" s="57" t="s">
        <v>151</v>
      </c>
      <c r="B18" s="52">
        <v>7.15711</v>
      </c>
      <c r="C18" s="45">
        <v>1080.55</v>
      </c>
      <c r="D18" s="53">
        <v>170.152</v>
      </c>
      <c r="E18" s="54">
        <v>100</v>
      </c>
      <c r="F18" s="45">
        <v>27.7784</v>
      </c>
      <c r="G18" s="52">
        <v>7.15711</v>
      </c>
      <c r="H18" s="45">
        <v>1080.55</v>
      </c>
      <c r="I18" s="53">
        <v>170.152</v>
      </c>
      <c r="J18" s="40">
        <f t="shared" si="3"/>
        <v>250</v>
      </c>
      <c r="K18" s="43">
        <f t="shared" si="0"/>
        <v>729.5014971754383</v>
      </c>
      <c r="L18" s="42">
        <f t="shared" si="1"/>
        <v>250</v>
      </c>
      <c r="M18" s="42">
        <f t="shared" si="2"/>
        <v>744.1974971754383</v>
      </c>
      <c r="N18" s="36" t="s">
        <v>152</v>
      </c>
    </row>
    <row r="19" spans="1:14" ht="12" customHeight="1">
      <c r="A19" s="57" t="s">
        <v>117</v>
      </c>
      <c r="B19" s="52">
        <v>8.00308</v>
      </c>
      <c r="C19" s="45">
        <v>1505.52</v>
      </c>
      <c r="D19" s="53">
        <v>211.6</v>
      </c>
      <c r="E19" s="54">
        <f>+(83+90)/2</f>
        <v>86.5</v>
      </c>
      <c r="F19" s="45">
        <f>+(17.3412+17.1729)/2</f>
        <v>17.25705</v>
      </c>
      <c r="G19" s="52">
        <v>7.9584</v>
      </c>
      <c r="H19" s="45">
        <v>1519.66</v>
      </c>
      <c r="I19" s="53">
        <v>216.829</v>
      </c>
      <c r="J19" s="40">
        <f t="shared" si="3"/>
        <v>250</v>
      </c>
      <c r="K19" s="43">
        <f t="shared" si="0"/>
        <v>961.424959997602</v>
      </c>
      <c r="L19" s="42">
        <f t="shared" si="1"/>
        <v>250.0000000000001</v>
      </c>
      <c r="M19" s="42">
        <f t="shared" si="2"/>
        <v>976.120959997602</v>
      </c>
      <c r="N19" s="36" t="s">
        <v>122</v>
      </c>
    </row>
    <row r="20" spans="1:14" ht="12" customHeight="1">
      <c r="A20" s="57" t="s">
        <v>93</v>
      </c>
      <c r="B20" s="52">
        <v>8.20417</v>
      </c>
      <c r="C20" s="45">
        <v>1642.89</v>
      </c>
      <c r="D20" s="53">
        <v>230.3</v>
      </c>
      <c r="E20" s="55">
        <f>+(77+80)/2</f>
        <v>78.5</v>
      </c>
      <c r="F20" s="46">
        <f>+(14.8018+14.8206)/2</f>
        <v>14.8112</v>
      </c>
      <c r="G20" s="52">
        <v>7.68117</v>
      </c>
      <c r="H20" s="45">
        <v>1332.04</v>
      </c>
      <c r="I20" s="53">
        <v>199.2</v>
      </c>
      <c r="J20" s="40">
        <f t="shared" si="3"/>
        <v>250</v>
      </c>
      <c r="K20" s="43">
        <f t="shared" si="0"/>
        <v>990.3707595960677</v>
      </c>
      <c r="L20" s="42">
        <f t="shared" si="1"/>
        <v>250.00000000000017</v>
      </c>
      <c r="M20" s="42">
        <f t="shared" si="2"/>
        <v>1005.0667595960678</v>
      </c>
      <c r="N20" s="36" t="s">
        <v>123</v>
      </c>
    </row>
    <row r="21" spans="1:14" ht="12" customHeight="1">
      <c r="A21" s="57" t="s">
        <v>97</v>
      </c>
      <c r="B21" s="52">
        <v>7.01051</v>
      </c>
      <c r="C21" s="45">
        <v>1246.33</v>
      </c>
      <c r="D21" s="53">
        <v>232.988</v>
      </c>
      <c r="E21" s="54">
        <f>+(0+0)/2</f>
        <v>0</v>
      </c>
      <c r="F21" s="45">
        <f>0.886263</f>
        <v>0.886263</v>
      </c>
      <c r="G21" s="52">
        <v>7.01051</v>
      </c>
      <c r="H21" s="45">
        <v>1246.33</v>
      </c>
      <c r="I21" s="53">
        <v>232.988</v>
      </c>
      <c r="J21" s="40">
        <f t="shared" si="3"/>
        <v>250</v>
      </c>
      <c r="K21" s="43">
        <f t="shared" si="0"/>
        <v>505.82477236074453</v>
      </c>
      <c r="L21" s="42">
        <f t="shared" si="1"/>
        <v>249.99999999999994</v>
      </c>
      <c r="M21" s="42">
        <f t="shared" si="2"/>
        <v>520.5207723607446</v>
      </c>
      <c r="N21" s="36" t="s">
        <v>126</v>
      </c>
    </row>
    <row r="22" spans="1:14" ht="12" customHeight="1">
      <c r="A22" s="57" t="s">
        <v>139</v>
      </c>
      <c r="B22" s="52">
        <v>6.99515</v>
      </c>
      <c r="C22" s="45">
        <v>1202.29</v>
      </c>
      <c r="D22" s="53">
        <v>226.254</v>
      </c>
      <c r="E22" s="55">
        <f>+(121+100)/2</f>
        <v>110.5</v>
      </c>
      <c r="F22" s="46">
        <f>+(30.8311+78.7962)/2</f>
        <v>54.813649999999996</v>
      </c>
      <c r="G22" s="52">
        <v>7.42725</v>
      </c>
      <c r="H22" s="45">
        <v>1532.81</v>
      </c>
      <c r="I22" s="53">
        <v>272.081</v>
      </c>
      <c r="J22" s="40">
        <f t="shared" si="3"/>
        <v>250</v>
      </c>
      <c r="K22" s="43">
        <f t="shared" si="0"/>
        <v>584.6443357624736</v>
      </c>
      <c r="L22" s="42">
        <f t="shared" si="1"/>
        <v>250.0000000000001</v>
      </c>
      <c r="M22" s="42">
        <f t="shared" si="2"/>
        <v>599.3403357624736</v>
      </c>
      <c r="N22" s="36" t="s">
        <v>140</v>
      </c>
    </row>
    <row r="23" spans="1:14" ht="12" customHeight="1">
      <c r="A23" s="57" t="s">
        <v>133</v>
      </c>
      <c r="B23" s="52">
        <v>6.9641</v>
      </c>
      <c r="C23" s="45">
        <v>1207.3</v>
      </c>
      <c r="D23" s="53">
        <v>232.154</v>
      </c>
      <c r="E23" s="55">
        <f>+(62+100)/2</f>
        <v>81</v>
      </c>
      <c r="F23" s="46">
        <f>+(24.8423+25.2596)/2</f>
        <v>25.05095</v>
      </c>
      <c r="G23" s="52">
        <v>6.81159</v>
      </c>
      <c r="H23" s="45">
        <v>1073.08</v>
      </c>
      <c r="I23" s="53">
        <v>209.371</v>
      </c>
      <c r="J23" s="40">
        <f t="shared" si="3"/>
        <v>250</v>
      </c>
      <c r="K23" s="43">
        <f t="shared" si="0"/>
        <v>563.3983807900061</v>
      </c>
      <c r="L23" s="42">
        <f t="shared" si="1"/>
        <v>250.00000000000026</v>
      </c>
      <c r="M23" s="42">
        <f t="shared" si="2"/>
        <v>578.0943807900061</v>
      </c>
      <c r="N23" s="36" t="s">
        <v>134</v>
      </c>
    </row>
    <row r="24" spans="1:14" ht="12" customHeight="1">
      <c r="A24" s="57" t="s">
        <v>149</v>
      </c>
      <c r="B24" s="52">
        <v>6.95465</v>
      </c>
      <c r="C24" s="45">
        <v>1170.97</v>
      </c>
      <c r="D24" s="53">
        <v>226.232</v>
      </c>
      <c r="E24" s="55">
        <f>+(60+61)/2</f>
        <v>60.5</v>
      </c>
      <c r="F24" s="46">
        <f>+(11.3734+15.4306)/2</f>
        <v>13.402000000000001</v>
      </c>
      <c r="G24" s="52">
        <v>7.44777</v>
      </c>
      <c r="H24" s="45">
        <v>1488.99</v>
      </c>
      <c r="I24" s="53">
        <v>264.915</v>
      </c>
      <c r="J24" s="40">
        <f t="shared" si="3"/>
        <v>250</v>
      </c>
      <c r="K24" s="43">
        <f t="shared" si="0"/>
        <v>681.0257142706433</v>
      </c>
      <c r="L24" s="42">
        <f t="shared" si="1"/>
        <v>250.00000000000006</v>
      </c>
      <c r="M24" s="42">
        <f t="shared" si="2"/>
        <v>695.7217142706434</v>
      </c>
      <c r="N24" s="36" t="s">
        <v>150</v>
      </c>
    </row>
    <row r="25" spans="1:14" ht="12" customHeight="1">
      <c r="A25" s="57" t="s">
        <v>96</v>
      </c>
      <c r="B25" s="52">
        <v>8.08097</v>
      </c>
      <c r="C25" s="45">
        <v>1582.27</v>
      </c>
      <c r="D25" s="53">
        <v>239.7</v>
      </c>
      <c r="E25" s="54">
        <f>+(65+100)/2</f>
        <v>82.5</v>
      </c>
      <c r="F25" s="45">
        <f>+(28.6103+28.1884)/2</f>
        <v>28.39935</v>
      </c>
      <c r="G25" s="52">
        <v>7.9701</v>
      </c>
      <c r="H25" s="45">
        <v>1521.23</v>
      </c>
      <c r="I25" s="53">
        <v>234</v>
      </c>
      <c r="J25" s="40">
        <f t="shared" si="3"/>
        <v>250</v>
      </c>
      <c r="K25" s="43">
        <f t="shared" si="0"/>
        <v>1283.8231563811055</v>
      </c>
      <c r="L25" s="42">
        <f t="shared" si="1"/>
        <v>250.00000000000006</v>
      </c>
      <c r="M25" s="42">
        <f t="shared" si="2"/>
        <v>1298.5191563811054</v>
      </c>
      <c r="N25" s="36" t="s">
        <v>125</v>
      </c>
    </row>
    <row r="26" spans="1:14" ht="12" customHeight="1">
      <c r="A26" s="57" t="s">
        <v>92</v>
      </c>
      <c r="B26" s="52">
        <v>7.1327</v>
      </c>
      <c r="C26" s="45">
        <v>1219.97</v>
      </c>
      <c r="D26" s="53">
        <v>230.653</v>
      </c>
      <c r="E26" s="55">
        <f>+(57+70)/2</f>
        <v>63.5</v>
      </c>
      <c r="F26" s="46">
        <f>+(18.6932+18.5197)/2</f>
        <v>18.606450000000002</v>
      </c>
      <c r="G26" s="52">
        <v>7.6313</v>
      </c>
      <c r="H26" s="45">
        <v>1566.69</v>
      </c>
      <c r="I26" s="53">
        <v>273.419</v>
      </c>
      <c r="J26" s="40">
        <f t="shared" si="3"/>
        <v>250</v>
      </c>
      <c r="K26" s="43">
        <f t="shared" si="0"/>
        <v>825.7317018959105</v>
      </c>
      <c r="L26" s="42">
        <f t="shared" si="1"/>
        <v>250.0000000000001</v>
      </c>
      <c r="M26" s="42">
        <f t="shared" si="2"/>
        <v>840.4277018959106</v>
      </c>
      <c r="N26" s="36" t="s">
        <v>127</v>
      </c>
    </row>
    <row r="27" spans="1:14" ht="12" customHeight="1">
      <c r="A27" s="57" t="s">
        <v>142</v>
      </c>
      <c r="B27" s="52">
        <v>6.96559</v>
      </c>
      <c r="C27" s="45">
        <v>1071.54</v>
      </c>
      <c r="D27" s="53">
        <v>227.774</v>
      </c>
      <c r="E27" s="55">
        <v>25</v>
      </c>
      <c r="F27" s="46">
        <v>10.3003</v>
      </c>
      <c r="G27" s="52">
        <v>6.96559</v>
      </c>
      <c r="H27" s="45">
        <v>1071.54</v>
      </c>
      <c r="I27" s="53">
        <v>227.774</v>
      </c>
      <c r="J27" s="40">
        <f t="shared" si="3"/>
        <v>250</v>
      </c>
      <c r="K27" s="43">
        <f t="shared" si="0"/>
        <v>1006.7129944613737</v>
      </c>
      <c r="L27" s="42">
        <f t="shared" si="1"/>
        <v>250.00000000000023</v>
      </c>
      <c r="M27" s="42">
        <f t="shared" si="2"/>
        <v>1021.4089944613737</v>
      </c>
      <c r="N27" s="36" t="s">
        <v>143</v>
      </c>
    </row>
    <row r="28" spans="1:14" ht="12" customHeight="1">
      <c r="A28" s="57" t="s">
        <v>98</v>
      </c>
      <c r="B28" s="52">
        <v>6.85364</v>
      </c>
      <c r="C28" s="45">
        <v>933.59</v>
      </c>
      <c r="D28" s="53">
        <v>239.511</v>
      </c>
      <c r="E28" s="54">
        <f>+(-5-2)/2</f>
        <v>-3.5</v>
      </c>
      <c r="F28" s="45">
        <v>12.4211626298</v>
      </c>
      <c r="G28" s="52">
        <v>7.00613</v>
      </c>
      <c r="H28" s="45">
        <v>999.04</v>
      </c>
      <c r="I28" s="53">
        <v>245.866</v>
      </c>
      <c r="J28" s="40">
        <f t="shared" si="3"/>
        <v>250</v>
      </c>
      <c r="K28" s="43">
        <f t="shared" si="0"/>
        <v>1881.039306141835</v>
      </c>
      <c r="L28" s="42">
        <f t="shared" si="1"/>
        <v>250.00000000000026</v>
      </c>
      <c r="M28" s="42">
        <f t="shared" si="2"/>
        <v>1895.7353061418348</v>
      </c>
      <c r="N28" s="36" t="s">
        <v>118</v>
      </c>
    </row>
    <row r="29" spans="1:14" ht="12" customHeight="1">
      <c r="A29" s="57" t="s">
        <v>144</v>
      </c>
      <c r="B29" s="52">
        <v>7.10736</v>
      </c>
      <c r="C29" s="45">
        <v>946.89</v>
      </c>
      <c r="D29" s="53">
        <v>248.645</v>
      </c>
      <c r="E29" s="54">
        <v>50</v>
      </c>
      <c r="F29" s="45">
        <v>167.157</v>
      </c>
      <c r="G29" s="52">
        <v>7.10736</v>
      </c>
      <c r="H29" s="45">
        <v>946.89</v>
      </c>
      <c r="I29" s="53">
        <v>248.645</v>
      </c>
      <c r="J29" s="40">
        <f t="shared" si="3"/>
        <v>250</v>
      </c>
      <c r="K29" s="43">
        <f t="shared" si="0"/>
        <v>3110.0841082251377</v>
      </c>
      <c r="L29" s="42">
        <f t="shared" si="1"/>
        <v>250.00000000000009</v>
      </c>
      <c r="M29" s="42">
        <f t="shared" si="2"/>
        <v>3124.7801082251376</v>
      </c>
      <c r="N29" s="36" t="s">
        <v>146</v>
      </c>
    </row>
    <row r="30" spans="1:14" ht="12" customHeight="1">
      <c r="A30" s="57" t="s">
        <v>95</v>
      </c>
      <c r="B30" s="52">
        <v>6.34159</v>
      </c>
      <c r="C30" s="45">
        <v>342.22</v>
      </c>
      <c r="D30" s="53">
        <v>260.221</v>
      </c>
      <c r="E30" s="54">
        <f>+(-162-163)/2</f>
        <v>-162.5</v>
      </c>
      <c r="F30" s="45">
        <f>+(12.8219+13.9312)/2</f>
        <v>13.37655</v>
      </c>
      <c r="G30" s="52">
        <v>6.7021</v>
      </c>
      <c r="H30" s="45">
        <v>394.48</v>
      </c>
      <c r="I30" s="53">
        <v>264.609</v>
      </c>
      <c r="J30" s="40">
        <f t="shared" si="3"/>
        <v>250</v>
      </c>
      <c r="K30" s="43">
        <f t="shared" si="0"/>
        <v>16654.819465296558</v>
      </c>
      <c r="L30" s="42">
        <f t="shared" si="1"/>
        <v>249.99999999999994</v>
      </c>
      <c r="M30" s="42">
        <f t="shared" si="2"/>
        <v>16669.515465296558</v>
      </c>
      <c r="N30" s="36" t="s">
        <v>128</v>
      </c>
    </row>
    <row r="31" spans="1:14" ht="12" customHeight="1">
      <c r="A31" s="57" t="s">
        <v>153</v>
      </c>
      <c r="B31" s="52">
        <v>7.42004</v>
      </c>
      <c r="C31" s="45">
        <v>7021.83</v>
      </c>
      <c r="D31" s="53">
        <v>128.689</v>
      </c>
      <c r="E31" s="45">
        <f>+(906+1418)/2</f>
        <v>1162</v>
      </c>
      <c r="F31" s="45">
        <v>1.84523</v>
      </c>
      <c r="G31" s="52">
        <v>7.42004</v>
      </c>
      <c r="H31" s="45">
        <v>7021.83</v>
      </c>
      <c r="I31" s="53">
        <v>128.689</v>
      </c>
      <c r="J31" s="40">
        <f t="shared" si="3"/>
        <v>250</v>
      </c>
      <c r="K31" s="43">
        <f t="shared" si="0"/>
        <v>-14.695999999999854</v>
      </c>
      <c r="L31" s="42">
        <f t="shared" si="1"/>
        <v>249.98754333707868</v>
      </c>
      <c r="M31" s="42">
        <f t="shared" si="2"/>
        <v>1.4566126083082054E-13</v>
      </c>
      <c r="N31" s="36" t="s">
        <v>154</v>
      </c>
    </row>
    <row r="32" spans="1:13" ht="12" customHeight="1">
      <c r="A32" s="57"/>
      <c r="B32" s="52"/>
      <c r="C32" s="45"/>
      <c r="D32" s="53"/>
      <c r="E32" s="45"/>
      <c r="F32" s="45"/>
      <c r="G32" s="52"/>
      <c r="H32" s="45"/>
      <c r="I32" s="53"/>
      <c r="J32" s="40"/>
      <c r="K32" s="43"/>
      <c r="L32" s="42"/>
      <c r="M32" s="42"/>
    </row>
    <row r="33" spans="1:14" ht="12" customHeight="1">
      <c r="A33" s="57" t="s">
        <v>111</v>
      </c>
      <c r="B33" s="52">
        <v>6.8097254367</v>
      </c>
      <c r="C33" s="45">
        <v>782.072</v>
      </c>
      <c r="D33" s="53">
        <f>-37.773+273.15</f>
        <v>235.37699999999998</v>
      </c>
      <c r="E33" s="45">
        <v>0</v>
      </c>
      <c r="F33" s="45">
        <v>44.66</v>
      </c>
      <c r="G33" s="52">
        <v>6.8097254367</v>
      </c>
      <c r="H33" s="45">
        <v>782.072</v>
      </c>
      <c r="I33" s="53">
        <f>-37.773+273.15</f>
        <v>235.37699999999998</v>
      </c>
      <c r="J33" s="40">
        <v>-100</v>
      </c>
      <c r="K33" s="43">
        <f>IF(J33&lt;E33,(10^(B33-(C33/(D33+J33))))/760*14.696-14.696,(10^(G33-(H33/(I33+J33))))/760*14.696-14.696)</f>
        <v>-14.487494339325877</v>
      </c>
      <c r="L33" s="42" t="e">
        <f>C33/(-(LOG10((K33))-B33))-D33</f>
        <v>#NUM!</v>
      </c>
      <c r="M33" s="42">
        <f t="shared" si="2"/>
        <v>0.20850566067412224</v>
      </c>
      <c r="N33" s="36" t="s">
        <v>161</v>
      </c>
    </row>
    <row r="34" spans="2:13" ht="12" customHeight="1">
      <c r="B34" s="52"/>
      <c r="C34" s="45"/>
      <c r="D34" s="53"/>
      <c r="E34" s="54"/>
      <c r="F34" s="45"/>
      <c r="G34" s="52"/>
      <c r="H34" s="45"/>
      <c r="I34" s="53"/>
      <c r="K34" s="43"/>
      <c r="L34" s="42"/>
      <c r="M34" s="42"/>
    </row>
    <row r="35" ht="12" customHeight="1">
      <c r="A35" s="36" t="s">
        <v>115</v>
      </c>
    </row>
    <row r="36" spans="1:14" ht="12" customHeight="1">
      <c r="A36" s="36" t="s">
        <v>111</v>
      </c>
      <c r="B36" s="36" t="s">
        <v>109</v>
      </c>
      <c r="N36" s="36" t="s">
        <v>129</v>
      </c>
    </row>
    <row r="37" spans="1:14" ht="12" customHeight="1">
      <c r="A37" s="36" t="s">
        <v>111</v>
      </c>
      <c r="B37" s="36">
        <v>3.81109</v>
      </c>
      <c r="C37" s="37">
        <v>782.072</v>
      </c>
      <c r="D37" s="37">
        <f>-37.773+273.15</f>
        <v>235.37699999999998</v>
      </c>
      <c r="E37" s="37">
        <v>-74.1</v>
      </c>
      <c r="G37" s="36">
        <v>3.81109</v>
      </c>
      <c r="H37" s="37">
        <v>782.072</v>
      </c>
      <c r="I37" s="37">
        <f>+-37.773-273.15</f>
        <v>-310.923</v>
      </c>
      <c r="J37" s="40">
        <v>0</v>
      </c>
      <c r="K37" s="43">
        <f>(10^(B37-(C37/(D37+J37))))*100</f>
        <v>307.93169913590697</v>
      </c>
      <c r="L37" s="42">
        <f>C37/(-(LOG10((K37+14.696)*760/14.696)-B37))-D37</f>
        <v>-2137.1823576537167</v>
      </c>
      <c r="M37" s="42">
        <f>+K37+14.696</f>
        <v>322.627699135907</v>
      </c>
      <c r="N37" s="36" t="s">
        <v>160</v>
      </c>
    </row>
    <row r="38" spans="1:14" ht="12" customHeight="1">
      <c r="A38" s="36" t="s">
        <v>111</v>
      </c>
      <c r="B38" s="36">
        <f>+LOG10(B39)</f>
        <v>6.700544366754357</v>
      </c>
      <c r="C38" s="37">
        <v>782.072</v>
      </c>
      <c r="D38" s="37">
        <f>-37.773+273.15</f>
        <v>235.37699999999998</v>
      </c>
      <c r="E38" s="45">
        <v>0</v>
      </c>
      <c r="F38" s="45">
        <v>44.66</v>
      </c>
      <c r="G38" s="36">
        <f>+B38</f>
        <v>6.700544366754357</v>
      </c>
      <c r="H38" s="36">
        <f>+C38</f>
        <v>782.072</v>
      </c>
      <c r="I38" s="36">
        <f>+D38</f>
        <v>235.37699999999998</v>
      </c>
      <c r="J38" s="40">
        <v>-50</v>
      </c>
      <c r="K38" s="43">
        <f>IF(J38&lt;E38,(10^(B38-(C38/(D38+J38))))/760*14.696,(10^(G38-(H38/(I38+J38))))/760*14.696)-14.696</f>
        <v>-8.833120469861313</v>
      </c>
      <c r="L38" s="42" t="e">
        <f>C38/(-(LOG10((K38))-B38))-D38</f>
        <v>#NUM!</v>
      </c>
      <c r="M38" s="42">
        <f>+K38+14.696</f>
        <v>5.862879530138686</v>
      </c>
      <c r="N38" s="36" t="s">
        <v>162</v>
      </c>
    </row>
    <row r="39" spans="2:14" ht="12" customHeight="1">
      <c r="B39" s="36">
        <v>5018158.410349516</v>
      </c>
      <c r="G39" s="36"/>
      <c r="J39" s="40"/>
      <c r="K39" s="43"/>
      <c r="L39" s="42"/>
      <c r="M39" s="42"/>
      <c r="N39" s="36" t="s">
        <v>163</v>
      </c>
    </row>
    <row r="40" spans="7:13" ht="12" customHeight="1">
      <c r="G40" s="36"/>
      <c r="J40" s="40"/>
      <c r="K40" s="43"/>
      <c r="L40" s="42"/>
      <c r="M40" s="42"/>
    </row>
    <row r="41" spans="1:14" ht="12" customHeight="1">
      <c r="A41" s="36" t="s">
        <v>112</v>
      </c>
      <c r="B41" s="36" t="s">
        <v>110</v>
      </c>
      <c r="N41" s="36" t="s">
        <v>130</v>
      </c>
    </row>
    <row r="42" spans="1:14" ht="12" customHeight="1">
      <c r="A42" s="36" t="s">
        <v>132</v>
      </c>
      <c r="B42" s="36" t="s">
        <v>116</v>
      </c>
      <c r="N42" s="36" t="s">
        <v>131</v>
      </c>
    </row>
    <row r="43" spans="2:14" ht="12" customHeight="1">
      <c r="B43" s="36" t="s">
        <v>113</v>
      </c>
      <c r="N43" s="59">
        <v>44.6614706</v>
      </c>
    </row>
    <row r="44" spans="2:14" ht="12" customHeight="1">
      <c r="B44" s="36" t="s">
        <v>114</v>
      </c>
      <c r="N44" s="60">
        <f>+K38</f>
        <v>-8.833120469861313</v>
      </c>
    </row>
    <row r="45" ht="12" customHeight="1"/>
    <row r="46" ht="12" customHeight="1">
      <c r="I46" s="37">
        <v>3.81109</v>
      </c>
    </row>
    <row r="47" ht="12" customHeight="1"/>
    <row r="48" spans="2:5" ht="12" customHeight="1">
      <c r="B48" s="36">
        <v>1</v>
      </c>
      <c r="C48" s="37">
        <f>10^B48</f>
        <v>10</v>
      </c>
      <c r="D48" s="37">
        <f>EXP(B48*E48)</f>
        <v>9.999992980361709</v>
      </c>
      <c r="E48" s="37">
        <v>2.30258439102997</v>
      </c>
    </row>
    <row r="49" spans="2:4" ht="12" customHeight="1">
      <c r="B49" s="36">
        <v>2.71828182845904</v>
      </c>
      <c r="D49" s="37">
        <v>2.30258439102997</v>
      </c>
    </row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</sheetData>
  <sheetProtection sheet="1" objects="1" scenarios="1"/>
  <hyperlinks>
    <hyperlink ref="A19" r:id="rId1" tooltip="2-Propanol" display="http://en.wikipedia.org/w/index.php?title=2-Propanol&amp;redirect=no"/>
    <hyperlink ref="A13" r:id="rId2" tooltip="2-Propanol" display="http://en.wikipedia.org/w/index.php?title=2-Propanol&amp;redirect=no"/>
  </hyperlinks>
  <printOptions/>
  <pageMargins left="0.699305555555556" right="0.699305555555556" top="0.75" bottom="0.75" header="0.3" footer="0.3"/>
  <pageSetup horizontalDpi="600" verticalDpi="600" orientation="portrait" paperSize="9"/>
  <legacyDrawing r:id="rId4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7"/>
  <sheetViews>
    <sheetView zoomScalePageLayoutView="0" workbookViewId="0" topLeftCell="A1">
      <selection activeCell="D2" sqref="D2"/>
    </sheetView>
  </sheetViews>
  <sheetFormatPr defaultColWidth="9.140625" defaultRowHeight="15"/>
  <sheetData>
    <row r="1" ht="36">
      <c r="A1" s="12" t="s">
        <v>0</v>
      </c>
    </row>
    <row r="3" ht="14.25">
      <c r="A3" s="27" t="s">
        <v>1</v>
      </c>
    </row>
    <row r="4" ht="14.25">
      <c r="A4" s="27" t="s">
        <v>42</v>
      </c>
    </row>
    <row r="5" ht="14.25">
      <c r="A5" s="27" t="s">
        <v>43</v>
      </c>
    </row>
    <row r="6" ht="14.25">
      <c r="A6" s="27" t="s">
        <v>44</v>
      </c>
    </row>
    <row r="7" ht="14.25">
      <c r="A7" s="27" t="s">
        <v>41</v>
      </c>
    </row>
    <row r="8" ht="14.25">
      <c r="A8" s="27" t="s">
        <v>47</v>
      </c>
    </row>
    <row r="9" ht="14.25">
      <c r="A9" s="27" t="s">
        <v>70</v>
      </c>
    </row>
    <row r="10" ht="14.25">
      <c r="A10" s="27" t="s">
        <v>51</v>
      </c>
    </row>
    <row r="11" ht="14.25">
      <c r="A11" s="27" t="s">
        <v>74</v>
      </c>
    </row>
    <row r="12" ht="14.25">
      <c r="A12" s="27" t="s">
        <v>75</v>
      </c>
    </row>
    <row r="13" ht="14.25">
      <c r="A13" s="27" t="s">
        <v>76</v>
      </c>
    </row>
    <row r="14" ht="14.25">
      <c r="A14" s="27" t="s">
        <v>77</v>
      </c>
    </row>
    <row r="15" ht="14.25">
      <c r="A15" s="27" t="s">
        <v>78</v>
      </c>
    </row>
    <row r="16" ht="14.25">
      <c r="A16" s="27" t="s">
        <v>79</v>
      </c>
    </row>
    <row r="17" ht="14.25">
      <c r="A17" s="27" t="s">
        <v>80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Shirley</dc:creator>
  <cp:keywords/>
  <dc:description/>
  <cp:lastModifiedBy>Shirley</cp:lastModifiedBy>
  <dcterms:created xsi:type="dcterms:W3CDTF">2014-12-03T02:59:00Z</dcterms:created>
  <dcterms:modified xsi:type="dcterms:W3CDTF">2014-12-22T03:45:26Z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1033-9.1.0.4746</vt:lpwstr>
  </property>
</Properties>
</file>